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7d903c100e488ab/Documenten/Whorlton PC/Finances/Finance 24-25/"/>
    </mc:Choice>
  </mc:AlternateContent>
  <xr:revisionPtr revIDLastSave="13" documentId="13_ncr:1_{CC546502-84A3-41DF-B002-F147D99B9266}" xr6:coauthVersionLast="47" xr6:coauthVersionMax="47" xr10:uidLastSave="{A0122C0B-7842-45E2-AF6B-42F49AE52C87}"/>
  <bookViews>
    <workbookView xWindow="-108" yWindow="-108" windowWidth="23256" windowHeight="12456" activeTab="2" xr2:uid="{77F3D85C-B919-46AF-9440-27516AA82901}"/>
  </bookViews>
  <sheets>
    <sheet name="Receipts and Payments -Overview" sheetId="2" r:id="rId1"/>
    <sheet name="Cash Book" sheetId="3" r:id="rId2"/>
    <sheet name="VAT" sheetId="4" r:id="rId3"/>
    <sheet name="SPFA" sheetId="5" r:id="rId4"/>
  </sheets>
  <definedNames>
    <definedName name="_xlnm.Print_Area" localSheetId="0">'Receipts and Payments -Overview'!$A$1:$H$62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4" l="1"/>
  <c r="E53" i="2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D20" i="2"/>
  <c r="K68" i="3"/>
  <c r="E28" i="2" s="1"/>
  <c r="U4" i="3"/>
  <c r="F41" i="5"/>
  <c r="D3" i="5"/>
  <c r="E28" i="5"/>
  <c r="E24" i="5"/>
  <c r="D8" i="5" l="1"/>
  <c r="B39" i="2"/>
  <c r="F40" i="5" l="1"/>
  <c r="E27" i="5"/>
  <c r="E29" i="5" l="1"/>
  <c r="F44" i="5" s="1"/>
  <c r="G39" i="2"/>
  <c r="E43" i="2"/>
  <c r="I68" i="3"/>
  <c r="E26" i="2" s="1"/>
  <c r="F26" i="2" s="1"/>
  <c r="N68" i="3"/>
  <c r="E31" i="2" s="1"/>
  <c r="F31" i="2" s="1"/>
  <c r="F68" i="3" l="1"/>
  <c r="T68" i="3"/>
  <c r="E37" i="2" s="1"/>
  <c r="F37" i="2" s="1"/>
  <c r="S68" i="3"/>
  <c r="E36" i="2" s="1"/>
  <c r="F36" i="2" s="1"/>
  <c r="R68" i="3"/>
  <c r="E35" i="2" s="1"/>
  <c r="F35" i="2" s="1"/>
  <c r="Q68" i="3"/>
  <c r="E34" i="2" s="1"/>
  <c r="F34" i="2" s="1"/>
  <c r="P68" i="3"/>
  <c r="E33" i="2" s="1"/>
  <c r="F33" i="2" s="1"/>
  <c r="O68" i="3"/>
  <c r="E32" i="2" s="1"/>
  <c r="M68" i="3"/>
  <c r="E30" i="2" s="1"/>
  <c r="F30" i="2" s="1"/>
  <c r="L68" i="3"/>
  <c r="E29" i="2" s="1"/>
  <c r="F29" i="2" s="1"/>
  <c r="J68" i="3"/>
  <c r="H68" i="3"/>
  <c r="E25" i="2" s="1"/>
  <c r="F25" i="2" s="1"/>
  <c r="G68" i="3"/>
  <c r="E24" i="2" s="1"/>
  <c r="B53" i="2"/>
  <c r="D39" i="2"/>
  <c r="E27" i="2" l="1"/>
  <c r="F27" i="2" s="1"/>
  <c r="F32" i="2"/>
  <c r="F39" i="2" l="1"/>
  <c r="E39" i="2"/>
  <c r="E44" i="2" s="1"/>
  <c r="E47" i="2" s="1"/>
</calcChain>
</file>

<file path=xl/sharedStrings.xml><?xml version="1.0" encoding="utf-8"?>
<sst xmlns="http://schemas.openxmlformats.org/spreadsheetml/2006/main" count="433" uniqueCount="217">
  <si>
    <t>Receipts</t>
  </si>
  <si>
    <t>Date</t>
  </si>
  <si>
    <t>Details</t>
  </si>
  <si>
    <t>Payments</t>
  </si>
  <si>
    <t>VAT</t>
  </si>
  <si>
    <t>Insurance</t>
  </si>
  <si>
    <t>Donations</t>
  </si>
  <si>
    <t>Training</t>
  </si>
  <si>
    <t>Cheque Number</t>
  </si>
  <si>
    <t>Payment To:</t>
  </si>
  <si>
    <t>Amount</t>
  </si>
  <si>
    <t>Clerk salary</t>
  </si>
  <si>
    <t>Subscriptions</t>
  </si>
  <si>
    <t>Other Sundries</t>
  </si>
  <si>
    <t>Description</t>
  </si>
  <si>
    <t>Budget</t>
  </si>
  <si>
    <t>Spent to Date</t>
  </si>
  <si>
    <t>Remaining Budget</t>
  </si>
  <si>
    <t xml:space="preserve">Clerk Salary </t>
  </si>
  <si>
    <t>Grand Total</t>
  </si>
  <si>
    <t>direct</t>
  </si>
  <si>
    <t>A Livingstone</t>
  </si>
  <si>
    <t>Bank charges / Accountants</t>
  </si>
  <si>
    <t>YLCA</t>
  </si>
  <si>
    <t>Previous year</t>
  </si>
  <si>
    <t>Column1</t>
  </si>
  <si>
    <t>Column2</t>
  </si>
  <si>
    <t xml:space="preserve">Funds brought forward April </t>
  </si>
  <si>
    <t>Add receipts</t>
  </si>
  <si>
    <t>Less Payments</t>
  </si>
  <si>
    <t>Less cheques from previous year cleared in current year</t>
  </si>
  <si>
    <t>Add cheques issued in year not presented by year end</t>
  </si>
  <si>
    <t>New balance carried forward March</t>
  </si>
  <si>
    <t>Current account balance</t>
  </si>
  <si>
    <t>Deposit account balance</t>
  </si>
  <si>
    <t>TOTAL funds at bank</t>
  </si>
  <si>
    <t>TOTAL</t>
  </si>
  <si>
    <t>Total:</t>
  </si>
  <si>
    <t>Check</t>
  </si>
  <si>
    <t>SPFA</t>
  </si>
  <si>
    <t>Website</t>
  </si>
  <si>
    <t>Toilet costs/electric/water</t>
  </si>
  <si>
    <t>Chuhan &amp; Singh</t>
  </si>
  <si>
    <t>Toilets</t>
  </si>
  <si>
    <t xml:space="preserve">Subscription YLCA </t>
  </si>
  <si>
    <t xml:space="preserve">Audits / Accountants </t>
  </si>
  <si>
    <t>Employers NI</t>
  </si>
  <si>
    <t>VAT reg</t>
  </si>
  <si>
    <t>VAT amount</t>
  </si>
  <si>
    <t>Brief description of goods</t>
  </si>
  <si>
    <t>To whom addressed</t>
  </si>
  <si>
    <t>..</t>
  </si>
  <si>
    <t>Stamps, Printing, Consumab</t>
  </si>
  <si>
    <t>Grass Cuttings / Tree Work/fencing</t>
  </si>
  <si>
    <t>Grass Cutting / Tree Work/fencing</t>
  </si>
  <si>
    <t>Stamps / Printing/ Consumables</t>
  </si>
  <si>
    <t xml:space="preserve">Other Sundries  inc -   Salt bins £90.00 </t>
  </si>
  <si>
    <t>J Skidmore</t>
  </si>
  <si>
    <t>Column3</t>
  </si>
  <si>
    <t>AC Hannon</t>
  </si>
  <si>
    <t>Payments to account</t>
  </si>
  <si>
    <t>Direct from subscriptions</t>
  </si>
  <si>
    <t xml:space="preserve">TOTAL 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</si>
  <si>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</si>
  <si>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</si>
  <si>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</si>
  <si>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</si>
  <si>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</si>
  <si>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</si>
  <si>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</si>
  <si>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</si>
  <si>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January</t>
  </si>
  <si>
    <t>February</t>
  </si>
  <si>
    <t>March</t>
  </si>
  <si>
    <t>September</t>
  </si>
  <si>
    <t>Other Payments</t>
  </si>
  <si>
    <t>Transfer from old account</t>
  </si>
  <si>
    <t>Payments made from account</t>
  </si>
  <si>
    <t>12.6.24</t>
  </si>
  <si>
    <t>Playdale toddler swings</t>
  </si>
  <si>
    <t>Amazon</t>
  </si>
  <si>
    <t>10.7.24</t>
  </si>
  <si>
    <t>payments to be deducted</t>
  </si>
  <si>
    <t>2025 budget</t>
  </si>
  <si>
    <t>26.4.24</t>
  </si>
  <si>
    <t>NYC precept 1st instalment</t>
  </si>
  <si>
    <t>20.5.24</t>
  </si>
  <si>
    <t>toilet donations</t>
  </si>
  <si>
    <t>2.4.24</t>
  </si>
  <si>
    <t>membership</t>
  </si>
  <si>
    <t>payroll fees</t>
  </si>
  <si>
    <t>18.4.24</t>
  </si>
  <si>
    <t>19.4.24</t>
  </si>
  <si>
    <t>payroll year end</t>
  </si>
  <si>
    <t>Makro toilet rolls x 48</t>
  </si>
  <si>
    <t>30.4.24</t>
  </si>
  <si>
    <t>printing newsletter</t>
  </si>
  <si>
    <t>7.5.24</t>
  </si>
  <si>
    <t>Lewis &amp; Cooper hamper for demenia awareness raffle</t>
  </si>
  <si>
    <t>27.4.24</t>
  </si>
  <si>
    <t>AJ Gallagher insurance</t>
  </si>
  <si>
    <t>1.6.24-31.5.25</t>
  </si>
  <si>
    <t>25.4.24</t>
  </si>
  <si>
    <t>29.4.24</t>
  </si>
  <si>
    <t>EDF Energy</t>
  </si>
  <si>
    <t>28.5.24</t>
  </si>
  <si>
    <t>29.5.24</t>
  </si>
  <si>
    <t>19.6.24</t>
  </si>
  <si>
    <t>donation from collection</t>
  </si>
  <si>
    <t xml:space="preserve">Alzheimers research </t>
  </si>
  <si>
    <t>28.6.24</t>
  </si>
  <si>
    <t>Electric at toilets</t>
  </si>
  <si>
    <t>18.6.24</t>
  </si>
  <si>
    <t>25.6.24</t>
  </si>
  <si>
    <t>HMRC VAT refund</t>
  </si>
  <si>
    <t>SPF Account</t>
  </si>
  <si>
    <t xml:space="preserve">Amazon bird spikes </t>
  </si>
  <si>
    <t>Amazon No dog signs</t>
  </si>
  <si>
    <t>Alzheimers research raffle collection</t>
  </si>
  <si>
    <t>reserve ac 6162.17, current ac 9695.76</t>
  </si>
  <si>
    <t>Wave</t>
  </si>
  <si>
    <t>4.7.24</t>
  </si>
  <si>
    <t>water at toilets 1.2.23-21.6.24</t>
  </si>
  <si>
    <t>1.8.24</t>
  </si>
  <si>
    <t>Vision ICT</t>
  </si>
  <si>
    <t>website and email hosting to Sept 25</t>
  </si>
  <si>
    <t>15.7.24</t>
  </si>
  <si>
    <t>WEL Medical defib pads 1 pair</t>
  </si>
  <si>
    <t>Makro toilet rolls</t>
  </si>
  <si>
    <t>NYC precept 2nd instalment</t>
  </si>
  <si>
    <t>28.7.24</t>
  </si>
  <si>
    <t>28.8.24</t>
  </si>
  <si>
    <t>28.9.24</t>
  </si>
  <si>
    <t>30.7.24</t>
  </si>
  <si>
    <t>spray for meadow</t>
  </si>
  <si>
    <t>13.8.24</t>
  </si>
  <si>
    <t>17.9.24</t>
  </si>
  <si>
    <t>Initial rentokil</t>
  </si>
  <si>
    <t>units at toilets</t>
  </si>
  <si>
    <t>Playsafety</t>
  </si>
  <si>
    <t>Rospa inspection</t>
  </si>
  <si>
    <t>22.9.24</t>
  </si>
  <si>
    <t>22.6.24-21.9.24</t>
  </si>
  <si>
    <t>4.10.24</t>
  </si>
  <si>
    <t>18.9.24</t>
  </si>
  <si>
    <t>NYMNPA toilet  grant 24/25</t>
  </si>
  <si>
    <t>NYMNPA toilet  grant 23/24</t>
  </si>
  <si>
    <t>30.9.24</t>
  </si>
  <si>
    <t>17.7.24</t>
  </si>
  <si>
    <t>22.10.24</t>
  </si>
  <si>
    <t>16.10.24</t>
  </si>
  <si>
    <t>28.10.24</t>
  </si>
  <si>
    <t>Sports Day income</t>
  </si>
  <si>
    <t>Roundup 2 x 5l</t>
  </si>
  <si>
    <t>27.11.24</t>
  </si>
  <si>
    <t>28.12.24</t>
  </si>
  <si>
    <t>9.10.24</t>
  </si>
  <si>
    <t xml:space="preserve">SPFA </t>
  </si>
  <si>
    <t>Vat reclaim</t>
  </si>
  <si>
    <t>Swainby FPA</t>
  </si>
  <si>
    <t>13.11.24</t>
  </si>
  <si>
    <t>Whorlton PCC</t>
  </si>
  <si>
    <t xml:space="preserve">donation   </t>
  </si>
  <si>
    <t>Citizens Advice</t>
  </si>
  <si>
    <t>donation</t>
  </si>
  <si>
    <t>Swainby Village Hall</t>
  </si>
  <si>
    <t>Jem Beadle</t>
  </si>
  <si>
    <t>payement for works</t>
  </si>
  <si>
    <t>The Globe</t>
  </si>
  <si>
    <t>8.1.25</t>
  </si>
  <si>
    <t>Catch Designs</t>
  </si>
  <si>
    <t>Interpretation boards payment for metal works</t>
  </si>
  <si>
    <t>Stamps, backpay and NI</t>
  </si>
  <si>
    <t>12.2.25</t>
  </si>
  <si>
    <t>30.1.25</t>
  </si>
  <si>
    <t>28.2.25</t>
  </si>
  <si>
    <t>12.3.25</t>
  </si>
  <si>
    <t>NI employers contribution</t>
  </si>
  <si>
    <t>30.3.25</t>
  </si>
  <si>
    <t>Wybone Ltd</t>
  </si>
  <si>
    <t>2 bins</t>
  </si>
  <si>
    <t>3.12.24</t>
  </si>
  <si>
    <t>15.1.25</t>
  </si>
  <si>
    <t>15.11.24</t>
  </si>
  <si>
    <t>22.12.24</t>
  </si>
  <si>
    <t>22.9-21.12 water</t>
  </si>
  <si>
    <t>10.3.24</t>
  </si>
  <si>
    <t>NYC</t>
  </si>
  <si>
    <t>National Non domestic rates Public conveneiences less small business releife £1035.43</t>
  </si>
  <si>
    <t>water at toilets 16.3.20-31.1.23 - credits isssued and payment on account</t>
  </si>
  <si>
    <t>Account opened 1st April 2024</t>
  </si>
  <si>
    <t xml:space="preserve">Payments to account </t>
  </si>
  <si>
    <t>Payments from account</t>
  </si>
  <si>
    <t>Total</t>
  </si>
  <si>
    <t>VAT reclaim</t>
  </si>
  <si>
    <t>grass cutting playing field</t>
  </si>
  <si>
    <t>19.2.25</t>
  </si>
  <si>
    <t>Playing field monthly direct debits</t>
  </si>
  <si>
    <t>across year</t>
  </si>
  <si>
    <t>Swainby PFA</t>
  </si>
  <si>
    <t>24.4.24</t>
  </si>
  <si>
    <t>payments still to deduct</t>
  </si>
  <si>
    <t>interest on reserve account A,M,J,J,A,S,O,N,D,J,F,M</t>
  </si>
  <si>
    <t>Whorlton Parish Council</t>
  </si>
  <si>
    <t>till receipt</t>
  </si>
  <si>
    <t>toilet rolls x 48</t>
  </si>
  <si>
    <t>toilet rolls</t>
  </si>
  <si>
    <t>collection of hygiene units</t>
  </si>
  <si>
    <t xml:space="preserve">bird deterrant spikes </t>
  </si>
  <si>
    <t>No dogs allowed signs</t>
  </si>
  <si>
    <t>2 recycling bins</t>
  </si>
  <si>
    <t>New account, monies transferred into control of WPC, earmarked for playing fields</t>
  </si>
  <si>
    <t>website and email hosting</t>
  </si>
  <si>
    <t>hamper for raffle</t>
  </si>
  <si>
    <t>metal structures for boards</t>
  </si>
  <si>
    <t>defib pads 1 pair</t>
  </si>
  <si>
    <t>155625362 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</si>
</sst>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 &quot;[$£-809]* #,##0.00&quot; &quot;;&quot;-&quot;[$£-809]* #,##0.00&quot; &quot;;&quot; &quot;[$£-809]* &quot;-&quot;??"/>
    <numFmt numFmtId="165" formatCode="&quot;£&quot;#,##0.00"/>
    <numFmt numFmtId="166" formatCode="_-[$£-809]* #,##0.00_-;\-[$£-809]* #,##0.00_-;_-[$£-809]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19">
    <xf numFmtId="0" fontId="0" fillId="0" borderId="0" xfId="0"/>
    <xf numFmtId="0" fontId="0" fillId="4" borderId="0" xfId="0" applyFill="1"/>
    <xf numFmtId="0" fontId="0" fillId="3" borderId="0" xfId="0" applyFill="1" applyAlignment="1">
      <alignment horizontal="center" vertical="center" wrapText="1"/>
    </xf>
    <xf numFmtId="44" fontId="0" fillId="4" borderId="0" xfId="1" applyFont="1" applyFill="1"/>
    <xf numFmtId="0" fontId="0" fillId="5" borderId="0" xfId="0" applyFill="1"/>
    <xf numFmtId="164" fontId="3" fillId="6" borderId="2" xfId="0" applyNumberFormat="1" applyFont="1" applyFill="1" applyBorder="1"/>
    <xf numFmtId="49" fontId="3" fillId="6" borderId="2" xfId="0" applyNumberFormat="1" applyFont="1" applyFill="1" applyBorder="1"/>
    <xf numFmtId="164" fontId="4" fillId="6" borderId="2" xfId="0" applyNumberFormat="1" applyFont="1" applyFill="1" applyBorder="1"/>
    <xf numFmtId="49" fontId="4" fillId="6" borderId="2" xfId="0" applyNumberFormat="1" applyFont="1" applyFill="1" applyBorder="1"/>
    <xf numFmtId="0" fontId="3" fillId="6" borderId="2" xfId="0" applyFont="1" applyFill="1" applyBorder="1"/>
    <xf numFmtId="164" fontId="5" fillId="6" borderId="2" xfId="0" applyNumberFormat="1" applyFont="1" applyFill="1" applyBorder="1"/>
    <xf numFmtId="49" fontId="5" fillId="6" borderId="2" xfId="0" applyNumberFormat="1" applyFont="1" applyFill="1" applyBorder="1"/>
    <xf numFmtId="164" fontId="5" fillId="7" borderId="2" xfId="0" applyNumberFormat="1" applyFont="1" applyFill="1" applyBorder="1"/>
    <xf numFmtId="0" fontId="2" fillId="4" borderId="0" xfId="0" applyFont="1" applyFill="1" applyAlignment="1">
      <alignment vertical="center"/>
    </xf>
    <xf numFmtId="0" fontId="0" fillId="8" borderId="0" xfId="0" applyFill="1" applyAlignment="1">
      <alignment horizontal="center" vertical="center" wrapText="1"/>
    </xf>
    <xf numFmtId="0" fontId="2" fillId="8" borderId="0" xfId="0" applyFont="1" applyFill="1" applyAlignment="1">
      <alignment vertical="center"/>
    </xf>
    <xf numFmtId="0" fontId="0" fillId="8" borderId="0" xfId="0" applyFill="1"/>
    <xf numFmtId="0" fontId="2" fillId="5" borderId="0" xfId="0" applyFont="1" applyFill="1" applyAlignment="1">
      <alignment vertical="center"/>
    </xf>
    <xf numFmtId="165" fontId="2" fillId="4" borderId="0" xfId="0" applyNumberFormat="1" applyFont="1" applyFill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8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9" borderId="0" xfId="0" applyFill="1"/>
    <xf numFmtId="44" fontId="0" fillId="4" borderId="0" xfId="0" applyNumberFormat="1" applyFill="1"/>
    <xf numFmtId="0" fontId="0" fillId="4" borderId="0" xfId="0" applyFill="1" applyAlignment="1">
      <alignment wrapText="1"/>
    </xf>
    <xf numFmtId="0" fontId="6" fillId="10" borderId="0" xfId="0" applyFont="1" applyFill="1" applyAlignment="1">
      <alignment horizontal="center" vertical="center" wrapText="1"/>
    </xf>
    <xf numFmtId="165" fontId="0" fillId="10" borderId="0" xfId="0" applyNumberFormat="1" applyFill="1" applyAlignment="1">
      <alignment horizontal="center"/>
    </xf>
    <xf numFmtId="44" fontId="2" fillId="8" borderId="0" xfId="0" applyNumberFormat="1" applyFont="1" applyFill="1"/>
    <xf numFmtId="0" fontId="2" fillId="8" borderId="0" xfId="0" applyFont="1" applyFill="1" applyAlignment="1">
      <alignment horizontal="right"/>
    </xf>
    <xf numFmtId="0" fontId="0" fillId="4" borderId="4" xfId="0" applyFill="1" applyBorder="1"/>
    <xf numFmtId="0" fontId="0" fillId="0" borderId="4" xfId="0" applyBorder="1"/>
    <xf numFmtId="165" fontId="0" fillId="4" borderId="4" xfId="0" applyNumberFormat="1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4" borderId="5" xfId="0" applyNumberFormat="1" applyFill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4" fontId="5" fillId="4" borderId="2" xfId="0" applyNumberFormat="1" applyFont="1" applyFill="1" applyBorder="1"/>
    <xf numFmtId="164" fontId="5" fillId="2" borderId="2" xfId="0" applyNumberFormat="1" applyFont="1" applyFill="1" applyBorder="1"/>
    <xf numFmtId="164" fontId="11" fillId="7" borderId="2" xfId="0" applyNumberFormat="1" applyFont="1" applyFill="1" applyBorder="1"/>
    <xf numFmtId="0" fontId="2" fillId="0" borderId="0" xfId="0" applyFont="1"/>
    <xf numFmtId="0" fontId="0" fillId="4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165" fontId="2" fillId="0" borderId="0" xfId="0" applyNumberFormat="1" applyFont="1"/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165" fontId="12" fillId="3" borderId="4" xfId="0" applyNumberFormat="1" applyFont="1" applyFill="1" applyBorder="1" applyAlignment="1">
      <alignment horizontal="center" vertical="center"/>
    </xf>
    <xf numFmtId="165" fontId="12" fillId="3" borderId="4" xfId="0" applyNumberFormat="1" applyFont="1" applyFill="1" applyBorder="1" applyAlignment="1">
      <alignment horizontal="center" vertical="center" wrapText="1"/>
    </xf>
    <xf numFmtId="165" fontId="12" fillId="3" borderId="5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4" borderId="4" xfId="0" applyFont="1" applyFill="1" applyBorder="1"/>
    <xf numFmtId="0" fontId="13" fillId="4" borderId="4" xfId="0" applyFont="1" applyFill="1" applyBorder="1" applyAlignment="1">
      <alignment horizontal="left"/>
    </xf>
    <xf numFmtId="165" fontId="14" fillId="10" borderId="4" xfId="0" applyNumberFormat="1" applyFont="1" applyFill="1" applyBorder="1" applyAlignment="1">
      <alignment horizontal="center"/>
    </xf>
    <xf numFmtId="165" fontId="13" fillId="4" borderId="4" xfId="0" applyNumberFormat="1" applyFont="1" applyFill="1" applyBorder="1" applyAlignment="1">
      <alignment horizontal="center"/>
    </xf>
    <xf numFmtId="165" fontId="13" fillId="4" borderId="5" xfId="0" applyNumberFormat="1" applyFont="1" applyFill="1" applyBorder="1" applyAlignment="1">
      <alignment horizontal="center"/>
    </xf>
    <xf numFmtId="0" fontId="13" fillId="0" borderId="4" xfId="0" applyFont="1" applyBorder="1"/>
    <xf numFmtId="165" fontId="13" fillId="0" borderId="4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165" fontId="7" fillId="4" borderId="4" xfId="2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10" borderId="4" xfId="0" applyFont="1" applyFill="1" applyBorder="1"/>
    <xf numFmtId="165" fontId="13" fillId="10" borderId="4" xfId="0" applyNumberFormat="1" applyFont="1" applyFill="1" applyBorder="1" applyAlignment="1">
      <alignment horizontal="center"/>
    </xf>
    <xf numFmtId="165" fontId="13" fillId="10" borderId="5" xfId="0" applyNumberFormat="1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"/>
    </xf>
    <xf numFmtId="0" fontId="12" fillId="8" borderId="0" xfId="0" applyFont="1" applyFill="1"/>
    <xf numFmtId="165" fontId="12" fillId="8" borderId="0" xfId="0" applyNumberFormat="1" applyFont="1" applyFill="1" applyAlignment="1">
      <alignment horizontal="center"/>
    </xf>
    <xf numFmtId="0" fontId="13" fillId="0" borderId="4" xfId="0" applyFont="1" applyBorder="1" applyAlignment="1">
      <alignment horizontal="center"/>
    </xf>
    <xf numFmtId="0" fontId="5" fillId="7" borderId="2" xfId="0" applyFont="1" applyFill="1" applyBorder="1"/>
    <xf numFmtId="164" fontId="11" fillId="7" borderId="2" xfId="0" applyNumberFormat="1" applyFont="1" applyFill="1" applyBorder="1" applyAlignment="1">
      <alignment horizontal="right"/>
    </xf>
    <xf numFmtId="0" fontId="14" fillId="10" borderId="4" xfId="0" applyFont="1" applyFill="1" applyBorder="1" applyAlignment="1">
      <alignment horizont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44" fontId="0" fillId="4" borderId="0" xfId="0" applyNumberFormat="1" applyFill="1" applyAlignment="1">
      <alignment horizontal="right" vertical="center" wrapText="1"/>
    </xf>
    <xf numFmtId="44" fontId="0" fillId="4" borderId="0" xfId="1" applyFont="1" applyFill="1" applyAlignment="1">
      <alignment horizontal="right"/>
    </xf>
    <xf numFmtId="44" fontId="2" fillId="8" borderId="0" xfId="0" applyNumberFormat="1" applyFont="1" applyFill="1" applyAlignment="1">
      <alignment vertical="center"/>
    </xf>
    <xf numFmtId="0" fontId="0" fillId="11" borderId="0" xfId="0" applyFill="1"/>
    <xf numFmtId="0" fontId="0" fillId="0" borderId="8" xfId="0" applyBorder="1"/>
    <xf numFmtId="0" fontId="10" fillId="12" borderId="7" xfId="0" applyFont="1" applyFill="1" applyBorder="1"/>
    <xf numFmtId="0" fontId="6" fillId="12" borderId="7" xfId="0" applyFont="1" applyFill="1" applyBorder="1"/>
    <xf numFmtId="0" fontId="0" fillId="0" borderId="10" xfId="0" applyBorder="1"/>
    <xf numFmtId="165" fontId="10" fillId="12" borderId="6" xfId="0" applyNumberFormat="1" applyFont="1" applyFill="1" applyBorder="1"/>
    <xf numFmtId="165" fontId="6" fillId="12" borderId="6" xfId="0" applyNumberFormat="1" applyFont="1" applyFill="1" applyBorder="1"/>
    <xf numFmtId="0" fontId="10" fillId="9" borderId="0" xfId="0" applyFont="1" applyFill="1" applyAlignment="1">
      <alignment vertical="center" wrapText="1"/>
    </xf>
    <xf numFmtId="0" fontId="15" fillId="9" borderId="0" xfId="0" applyFont="1" applyFill="1"/>
    <xf numFmtId="0" fontId="16" fillId="9" borderId="0" xfId="0" applyFont="1" applyFill="1"/>
    <xf numFmtId="0" fontId="10" fillId="9" borderId="0" xfId="0" applyFont="1" applyFill="1"/>
    <xf numFmtId="0" fontId="13" fillId="0" borderId="11" xfId="0" applyFont="1" applyBorder="1"/>
    <xf numFmtId="0" fontId="13" fillId="0" borderId="11" xfId="0" applyFont="1" applyBorder="1" applyAlignment="1">
      <alignment horizontal="left"/>
    </xf>
    <xf numFmtId="165" fontId="13" fillId="4" borderId="11" xfId="0" applyNumberFormat="1" applyFont="1" applyFill="1" applyBorder="1" applyAlignment="1">
      <alignment horizontal="center"/>
    </xf>
    <xf numFmtId="165" fontId="13" fillId="0" borderId="11" xfId="0" applyNumberFormat="1" applyFont="1" applyBorder="1" applyAlignment="1">
      <alignment horizontal="center"/>
    </xf>
    <xf numFmtId="165" fontId="13" fillId="0" borderId="12" xfId="0" applyNumberFormat="1" applyFont="1" applyBorder="1" applyAlignment="1">
      <alignment horizontal="center"/>
    </xf>
    <xf numFmtId="165" fontId="14" fillId="10" borderId="11" xfId="0" applyNumberFormat="1" applyFont="1" applyFill="1" applyBorder="1" applyAlignment="1">
      <alignment horizontal="center"/>
    </xf>
    <xf numFmtId="0" fontId="13" fillId="4" borderId="11" xfId="0" applyFont="1" applyFill="1" applyBorder="1"/>
    <xf numFmtId="165" fontId="12" fillId="3" borderId="11" xfId="0" applyNumberFormat="1" applyFont="1" applyFill="1" applyBorder="1" applyAlignment="1">
      <alignment horizontal="center" vertical="center" wrapText="1"/>
    </xf>
    <xf numFmtId="165" fontId="13" fillId="10" borderId="11" xfId="0" applyNumberFormat="1" applyFont="1" applyFill="1" applyBorder="1" applyAlignment="1">
      <alignment horizontal="center"/>
    </xf>
    <xf numFmtId="0" fontId="13" fillId="4" borderId="0" xfId="0" applyFont="1" applyFill="1"/>
    <xf numFmtId="0" fontId="13" fillId="4" borderId="11" xfId="0" applyFont="1" applyFill="1" applyBorder="1" applyAlignment="1">
      <alignment horizontal="left" vertical="center"/>
    </xf>
    <xf numFmtId="165" fontId="13" fillId="4" borderId="11" xfId="0" applyNumberFormat="1" applyFont="1" applyFill="1" applyBorder="1" applyAlignment="1">
      <alignment horizontal="center" vertical="center"/>
    </xf>
    <xf numFmtId="165" fontId="13" fillId="4" borderId="11" xfId="0" applyNumberFormat="1" applyFont="1" applyFill="1" applyBorder="1" applyAlignment="1">
      <alignment horizontal="center" vertical="center" wrapText="1"/>
    </xf>
    <xf numFmtId="165" fontId="13" fillId="4" borderId="12" xfId="0" applyNumberFormat="1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0" fillId="4" borderId="5" xfId="0" applyFill="1" applyBorder="1"/>
    <xf numFmtId="0" fontId="0" fillId="0" borderId="5" xfId="0" applyBorder="1"/>
    <xf numFmtId="166" fontId="5" fillId="7" borderId="2" xfId="0" applyNumberFormat="1" applyFont="1" applyFill="1" applyBorder="1"/>
    <xf numFmtId="165" fontId="13" fillId="12" borderId="4" xfId="0" applyNumberFormat="1" applyFont="1" applyFill="1" applyBorder="1" applyAlignment="1">
      <alignment horizontal="center"/>
    </xf>
    <xf numFmtId="164" fontId="11" fillId="12" borderId="2" xfId="0" applyNumberFormat="1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0" fillId="0" borderId="11" xfId="0" applyBorder="1"/>
    <xf numFmtId="0" fontId="0" fillId="4" borderId="11" xfId="0" applyFill="1" applyBorder="1"/>
    <xf numFmtId="0" fontId="0" fillId="4" borderId="11" xfId="1" applyNumberFormat="1" applyFont="1" applyFill="1" applyBorder="1" applyAlignment="1">
      <alignment horizontal="center"/>
    </xf>
    <xf numFmtId="165" fontId="0" fillId="4" borderId="11" xfId="1" applyNumberFormat="1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165" fontId="0" fillId="4" borderId="11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10" fillId="4" borderId="11" xfId="2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10" fillId="12" borderId="9" xfId="0" applyFont="1" applyFill="1" applyBorder="1"/>
    <xf numFmtId="0" fontId="6" fillId="12" borderId="9" xfId="0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2">
    <dxf>
      <fill>
        <patternFill>
          <bgColor rgb="FFFF0000"/>
        </patternFill>
      </fill>
    </dxf>
    <dxf>
      <fill>
        <patternFill patternType="solid">
          <fgColor indexed="64"/>
          <bgColor theme="7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E67230D-951D-4967-917F-794E243ECE8D}" name="Table12" displayName="Table12" ref="B4:G40" totalsRowShown="0" headerRowDxfId="1">
  <autoFilter ref="B4:G40" xr:uid="{3E67230D-951D-4967-917F-794E243ECE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09B64DF-9003-4601-A9AD-B52297C3CF53}" name=".."/>
    <tableColumn id="2" xr3:uid="{4A39EF4A-7EB2-463C-9E6C-2C01B6EB508E}" name="Description"/>
    <tableColumn id="3" xr3:uid="{745BE95E-43BF-4E21-B053-DDA369A14267}" name="Amount"/>
    <tableColumn id="4" xr3:uid="{84534008-E4A1-4999-ADC2-D3911E7B43A1}" name="Column1"/>
    <tableColumn id="5" xr3:uid="{E37C55CA-3980-404F-803B-4D83A96FBA18}" name="Column2"/>
    <tableColumn id="6" xr3:uid="{6AB2E80B-D542-4035-9FA8-1E9951938621}" name="Column3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0B98-8C90-4795-94A8-51859CCF43B0}">
  <sheetPr>
    <pageSetUpPr fitToPage="1"/>
  </sheetPr>
  <dimension ref="B3:G54"/>
  <sheetViews>
    <sheetView showGridLines="0" topLeftCell="A28" zoomScale="73" zoomScaleNormal="70" workbookViewId="0">
      <selection activeCell="F54" sqref="F54"/>
    </sheetView>
  </sheetViews>
  <sheetFormatPr defaultRowHeight="14.4" x14ac:dyDescent="0.3"/>
  <cols>
    <col min="1" max="1" width="3.33203125" customWidth="1"/>
    <col min="2" max="2" width="15" customWidth="1"/>
    <col min="3" max="3" width="50.6640625" bestFit="1" customWidth="1"/>
    <col min="4" max="4" width="28" customWidth="1"/>
    <col min="5" max="5" width="21.44140625" customWidth="1"/>
    <col min="6" max="6" width="20.6640625" customWidth="1"/>
  </cols>
  <sheetData>
    <row r="3" spans="2:7" x14ac:dyDescent="0.3">
      <c r="B3" s="19" t="s">
        <v>0</v>
      </c>
    </row>
    <row r="4" spans="2:7" ht="31.5" customHeight="1" x14ac:dyDescent="0.3">
      <c r="B4" s="21" t="s">
        <v>51</v>
      </c>
      <c r="C4" s="2" t="s">
        <v>14</v>
      </c>
      <c r="D4" s="2" t="s">
        <v>10</v>
      </c>
      <c r="E4" s="14" t="s">
        <v>25</v>
      </c>
      <c r="F4" s="14" t="s">
        <v>26</v>
      </c>
      <c r="G4" s="2" t="s">
        <v>58</v>
      </c>
    </row>
    <row r="5" spans="2:7" ht="19.5" customHeight="1" x14ac:dyDescent="0.3">
      <c r="B5" s="80" t="s">
        <v>84</v>
      </c>
      <c r="C5" s="69" t="s">
        <v>85</v>
      </c>
      <c r="D5" s="70">
        <v>5462.1</v>
      </c>
      <c r="E5" s="68"/>
      <c r="F5" s="68"/>
    </row>
    <row r="6" spans="2:7" ht="15.6" x14ac:dyDescent="0.3">
      <c r="B6" s="81" t="s">
        <v>86</v>
      </c>
      <c r="C6" t="s">
        <v>87</v>
      </c>
      <c r="D6" s="23">
        <v>75.459999999999994</v>
      </c>
      <c r="E6" s="1"/>
      <c r="F6" s="1"/>
    </row>
    <row r="7" spans="2:7" ht="15.6" x14ac:dyDescent="0.3">
      <c r="B7" s="82" t="s">
        <v>107</v>
      </c>
      <c r="C7" s="1" t="s">
        <v>118</v>
      </c>
      <c r="D7" s="23">
        <v>75</v>
      </c>
      <c r="E7" s="1"/>
      <c r="F7" s="1"/>
    </row>
    <row r="8" spans="2:7" x14ac:dyDescent="0.3">
      <c r="B8" s="83" t="s">
        <v>112</v>
      </c>
      <c r="C8" s="1" t="s">
        <v>146</v>
      </c>
      <c r="D8" s="23">
        <v>1320.77</v>
      </c>
      <c r="E8" s="1"/>
      <c r="F8" s="1"/>
    </row>
    <row r="9" spans="2:7" x14ac:dyDescent="0.3">
      <c r="B9" s="83" t="s">
        <v>113</v>
      </c>
      <c r="C9" s="1" t="s">
        <v>114</v>
      </c>
      <c r="D9" s="71">
        <v>730.05</v>
      </c>
      <c r="E9" s="1"/>
      <c r="F9" s="1"/>
    </row>
    <row r="10" spans="2:7" x14ac:dyDescent="0.3">
      <c r="B10" s="83" t="s">
        <v>148</v>
      </c>
      <c r="C10" s="1" t="s">
        <v>87</v>
      </c>
      <c r="D10" s="23">
        <v>76.92</v>
      </c>
      <c r="E10" s="1"/>
      <c r="F10" s="1"/>
    </row>
    <row r="11" spans="2:7" x14ac:dyDescent="0.3">
      <c r="B11" s="83" t="s">
        <v>147</v>
      </c>
      <c r="C11" s="1" t="s">
        <v>129</v>
      </c>
      <c r="D11" s="23">
        <v>5462.1</v>
      </c>
      <c r="E11" s="1"/>
      <c r="F11" s="1"/>
    </row>
    <row r="12" spans="2:7" x14ac:dyDescent="0.3">
      <c r="B12" s="83" t="s">
        <v>150</v>
      </c>
      <c r="C12" s="1" t="s">
        <v>87</v>
      </c>
      <c r="D12" s="23">
        <v>132.79</v>
      </c>
      <c r="E12" s="1"/>
      <c r="F12" s="1"/>
    </row>
    <row r="13" spans="2:7" ht="16.5" customHeight="1" x14ac:dyDescent="0.3">
      <c r="B13" s="83" t="s">
        <v>149</v>
      </c>
      <c r="C13" s="1" t="s">
        <v>145</v>
      </c>
      <c r="D13" s="23">
        <v>2500</v>
      </c>
      <c r="E13" s="1"/>
      <c r="F13" s="1"/>
    </row>
    <row r="14" spans="2:7" ht="14.25" customHeight="1" x14ac:dyDescent="0.3">
      <c r="B14" s="83"/>
      <c r="C14" s="1" t="s">
        <v>202</v>
      </c>
      <c r="D14" s="23">
        <v>86.73</v>
      </c>
      <c r="E14" s="1"/>
      <c r="F14" s="1"/>
    </row>
    <row r="15" spans="2:7" ht="14.25" customHeight="1" x14ac:dyDescent="0.3">
      <c r="B15" s="83" t="s">
        <v>199</v>
      </c>
      <c r="C15" s="1"/>
      <c r="D15" s="23"/>
      <c r="E15" s="1"/>
      <c r="F15" s="1"/>
    </row>
    <row r="16" spans="2:7" ht="13.5" customHeight="1" x14ac:dyDescent="0.3">
      <c r="B16" s="83" t="s">
        <v>198</v>
      </c>
      <c r="C16" s="1" t="s">
        <v>197</v>
      </c>
      <c r="D16" s="23">
        <v>170</v>
      </c>
      <c r="E16" s="1"/>
      <c r="F16" s="1"/>
    </row>
    <row r="17" spans="2:7" ht="13.5" customHeight="1" x14ac:dyDescent="0.3">
      <c r="B17" s="83"/>
      <c r="C17" t="s">
        <v>76</v>
      </c>
      <c r="D17" s="73">
        <v>9128.7800000000007</v>
      </c>
      <c r="F17" s="1"/>
    </row>
    <row r="18" spans="2:7" x14ac:dyDescent="0.3">
      <c r="B18" s="22"/>
      <c r="C18" t="s">
        <v>152</v>
      </c>
      <c r="D18" s="73">
        <v>209.4</v>
      </c>
      <c r="F18" s="1"/>
    </row>
    <row r="19" spans="2:7" x14ac:dyDescent="0.3">
      <c r="B19" s="1"/>
      <c r="C19" t="s">
        <v>194</v>
      </c>
      <c r="D19" s="73">
        <v>265.2</v>
      </c>
      <c r="F19" s="1"/>
    </row>
    <row r="20" spans="2:7" ht="15.75" customHeight="1" x14ac:dyDescent="0.3">
      <c r="B20" s="15" t="s">
        <v>36</v>
      </c>
      <c r="C20" s="28" t="s">
        <v>19</v>
      </c>
      <c r="D20" s="72">
        <f>SUM(D5:D19)</f>
        <v>25695.300000000007</v>
      </c>
      <c r="E20" s="16"/>
      <c r="F20" s="16"/>
    </row>
    <row r="21" spans="2:7" ht="15.75" customHeight="1" x14ac:dyDescent="0.3">
      <c r="B21" s="13"/>
      <c r="C21" s="13"/>
      <c r="D21" s="18"/>
      <c r="E21" s="1"/>
      <c r="F21" s="1"/>
    </row>
    <row r="22" spans="2:7" x14ac:dyDescent="0.3">
      <c r="B22" s="17" t="s">
        <v>3</v>
      </c>
      <c r="C22" s="13"/>
      <c r="D22" s="13"/>
      <c r="E22" s="1"/>
      <c r="F22" s="1"/>
    </row>
    <row r="23" spans="2:7" x14ac:dyDescent="0.3">
      <c r="B23" s="25" t="s">
        <v>24</v>
      </c>
      <c r="C23" s="20" t="s">
        <v>14</v>
      </c>
      <c r="D23" s="20" t="s">
        <v>15</v>
      </c>
      <c r="E23" s="20" t="s">
        <v>16</v>
      </c>
      <c r="F23" s="20" t="s">
        <v>17</v>
      </c>
      <c r="G23" t="s">
        <v>83</v>
      </c>
    </row>
    <row r="24" spans="2:7" x14ac:dyDescent="0.3">
      <c r="B24" s="26">
        <v>730.05</v>
      </c>
      <c r="C24" s="1" t="s">
        <v>4</v>
      </c>
      <c r="D24" s="3"/>
      <c r="E24" s="23">
        <f>+'Cash Book'!G68</f>
        <v>1137.25</v>
      </c>
      <c r="F24" s="23"/>
    </row>
    <row r="25" spans="2:7" ht="21" customHeight="1" x14ac:dyDescent="0.3">
      <c r="B25" s="26">
        <v>4002.67</v>
      </c>
      <c r="C25" s="1" t="s">
        <v>18</v>
      </c>
      <c r="D25">
        <v>3900</v>
      </c>
      <c r="E25" s="23">
        <f>+'Cash Book'!H68</f>
        <v>4310.7999999999993</v>
      </c>
      <c r="F25" s="23">
        <f>SUM(Table12[[#This Row],[Amount]]-Table12[[#This Row],[Column1]])</f>
        <v>-410.79999999999927</v>
      </c>
      <c r="G25">
        <v>4200</v>
      </c>
    </row>
    <row r="26" spans="2:7" ht="29.25" customHeight="1" x14ac:dyDescent="0.3">
      <c r="B26" s="26">
        <v>98.76</v>
      </c>
      <c r="C26" s="1" t="s">
        <v>46</v>
      </c>
      <c r="D26">
        <v>70</v>
      </c>
      <c r="E26" s="23">
        <f>+'Cash Book'!I68</f>
        <v>140.6</v>
      </c>
      <c r="F26" s="23">
        <f>SUM(Table12[[#This Row],[Amount]]-Table12[[#This Row],[Column1]])</f>
        <v>-70.599999999999994</v>
      </c>
      <c r="G26">
        <v>120</v>
      </c>
    </row>
    <row r="27" spans="2:7" x14ac:dyDescent="0.3">
      <c r="B27" s="26">
        <v>23</v>
      </c>
      <c r="C27" s="1" t="s">
        <v>55</v>
      </c>
      <c r="D27">
        <v>20</v>
      </c>
      <c r="E27" s="23">
        <f>+'Cash Book'!J68</f>
        <v>11.79</v>
      </c>
      <c r="F27" s="23">
        <f>SUM(Table12[[#This Row],[Amount]]-Table12[[#This Row],[Column1]])</f>
        <v>8.2100000000000009</v>
      </c>
      <c r="G27">
        <v>20</v>
      </c>
    </row>
    <row r="28" spans="2:7" x14ac:dyDescent="0.3">
      <c r="B28" s="26"/>
      <c r="C28" s="1" t="s">
        <v>159</v>
      </c>
      <c r="E28" s="23">
        <f>+'Cash Book'!K68</f>
        <v>1939.6100000000001</v>
      </c>
      <c r="F28" s="23"/>
    </row>
    <row r="29" spans="2:7" x14ac:dyDescent="0.3">
      <c r="B29" s="26">
        <v>3148</v>
      </c>
      <c r="C29" s="1" t="s">
        <v>54</v>
      </c>
      <c r="D29">
        <v>5000</v>
      </c>
      <c r="E29" s="23">
        <f>+'Cash Book'!L68</f>
        <v>2059.23</v>
      </c>
      <c r="F29" s="23">
        <f>SUM(Table12[[#This Row],[Amount]]-Table12[[#This Row],[Column1]])</f>
        <v>2940.77</v>
      </c>
      <c r="G29">
        <v>3000</v>
      </c>
    </row>
    <row r="30" spans="2:7" x14ac:dyDescent="0.3">
      <c r="B30" s="26">
        <v>929.98</v>
      </c>
      <c r="C30" s="1" t="s">
        <v>5</v>
      </c>
      <c r="D30">
        <v>1000</v>
      </c>
      <c r="E30" s="23">
        <f>+'Cash Book'!M68</f>
        <v>1026.17</v>
      </c>
      <c r="F30" s="23">
        <f>SUM(Table12[[#This Row],[Amount]]-Table12[[#This Row],[Column1]])</f>
        <v>-26.170000000000073</v>
      </c>
      <c r="G30">
        <v>1100</v>
      </c>
    </row>
    <row r="31" spans="2:7" ht="26.25" customHeight="1" x14ac:dyDescent="0.3">
      <c r="B31" s="26">
        <v>152.38</v>
      </c>
      <c r="C31" s="1" t="s">
        <v>40</v>
      </c>
      <c r="D31">
        <v>200</v>
      </c>
      <c r="E31" s="23">
        <f>+'Cash Book'!N68</f>
        <v>154.38</v>
      </c>
      <c r="F31" s="23">
        <f>SUM(Table12[[#This Row],[Amount]]-Table12[[#This Row],[Column1]])</f>
        <v>45.620000000000005</v>
      </c>
      <c r="G31">
        <v>200</v>
      </c>
    </row>
    <row r="32" spans="2:7" ht="24.75" customHeight="1" x14ac:dyDescent="0.3">
      <c r="B32" s="26">
        <v>306</v>
      </c>
      <c r="C32" s="24" t="s">
        <v>44</v>
      </c>
      <c r="D32">
        <v>320</v>
      </c>
      <c r="E32" s="23">
        <f>+'Cash Book'!O68</f>
        <v>320</v>
      </c>
      <c r="F32" s="23">
        <f>SUM(Table12[[#This Row],[Amount]]-Table12[[#This Row],[Column1]])</f>
        <v>0</v>
      </c>
      <c r="G32">
        <v>330</v>
      </c>
    </row>
    <row r="33" spans="2:7" ht="21.75" customHeight="1" x14ac:dyDescent="0.3">
      <c r="B33" s="26">
        <v>175</v>
      </c>
      <c r="C33" s="24" t="s">
        <v>45</v>
      </c>
      <c r="D33">
        <v>300</v>
      </c>
      <c r="E33" s="23">
        <f>+'Cash Book'!P68</f>
        <v>140</v>
      </c>
      <c r="F33" s="23">
        <f>SUM(Table12[[#This Row],[Amount]]-Table12[[#This Row],[Column1]])</f>
        <v>160</v>
      </c>
      <c r="G33">
        <v>300</v>
      </c>
    </row>
    <row r="34" spans="2:7" x14ac:dyDescent="0.3">
      <c r="B34" s="26">
        <v>390.83</v>
      </c>
      <c r="C34" s="24" t="s">
        <v>56</v>
      </c>
      <c r="D34">
        <v>300</v>
      </c>
      <c r="E34" s="23">
        <f>+'Cash Book'!Q68</f>
        <v>2255.9499999999998</v>
      </c>
      <c r="F34" s="23">
        <f>SUM(Table12[[#This Row],[Amount]]-Table12[[#This Row],[Column1]])</f>
        <v>-1955.9499999999998</v>
      </c>
      <c r="G34">
        <v>300</v>
      </c>
    </row>
    <row r="35" spans="2:7" x14ac:dyDescent="0.3">
      <c r="B35" s="26">
        <v>1375</v>
      </c>
      <c r="C35" s="1" t="s">
        <v>6</v>
      </c>
      <c r="D35">
        <v>2300</v>
      </c>
      <c r="E35" s="23">
        <f>+'Cash Book'!R68</f>
        <v>1521.72</v>
      </c>
      <c r="F35" s="23">
        <f>SUM(Table12[[#This Row],[Amount]]-Table12[[#This Row],[Column1]])</f>
        <v>778.28</v>
      </c>
      <c r="G35">
        <v>2300</v>
      </c>
    </row>
    <row r="36" spans="2:7" x14ac:dyDescent="0.3">
      <c r="B36" s="26">
        <v>160</v>
      </c>
      <c r="C36" s="1" t="s">
        <v>7</v>
      </c>
      <c r="D36">
        <v>50</v>
      </c>
      <c r="E36" s="23">
        <f>+'Cash Book'!S68</f>
        <v>0</v>
      </c>
      <c r="F36" s="23">
        <f>SUM(Table12[[#This Row],[Amount]]-Table12[[#This Row],[Column1]])</f>
        <v>50</v>
      </c>
      <c r="G36">
        <v>50</v>
      </c>
    </row>
    <row r="37" spans="2:7" x14ac:dyDescent="0.3">
      <c r="B37" s="26">
        <v>2717.33</v>
      </c>
      <c r="C37" s="1" t="s">
        <v>43</v>
      </c>
      <c r="D37">
        <v>2500</v>
      </c>
      <c r="E37" s="23">
        <f>+'Cash Book'!T68</f>
        <v>4507.07</v>
      </c>
      <c r="F37" s="23">
        <f>SUM(Table12[[#This Row],[Amount]]-Table12[[#This Row],[Column1]])</f>
        <v>-2007.0699999999997</v>
      </c>
      <c r="G37">
        <v>3000</v>
      </c>
    </row>
    <row r="38" spans="2:7" x14ac:dyDescent="0.3">
      <c r="B38" s="26"/>
      <c r="C38" s="1"/>
      <c r="D38" s="1"/>
      <c r="E38" s="1"/>
      <c r="F38" s="1"/>
    </row>
    <row r="39" spans="2:7" x14ac:dyDescent="0.3">
      <c r="B39" s="26">
        <f>SUBTOTAL(109,B24:B38)</f>
        <v>14209</v>
      </c>
      <c r="C39" s="28" t="s">
        <v>19</v>
      </c>
      <c r="D39" s="27">
        <f>SUM(D24:D38)</f>
        <v>15960</v>
      </c>
      <c r="E39" s="27">
        <f>SUM(E24:E38)</f>
        <v>19524.57</v>
      </c>
      <c r="F39" s="27">
        <f>SUM(F24:F38)</f>
        <v>-487.7099999999989</v>
      </c>
      <c r="G39">
        <f>SUM(G25:G37)</f>
        <v>14920</v>
      </c>
    </row>
    <row r="40" spans="2:7" x14ac:dyDescent="0.3">
      <c r="D40" s="4"/>
      <c r="E40" s="4"/>
      <c r="F40" s="4"/>
    </row>
    <row r="42" spans="2:7" x14ac:dyDescent="0.3">
      <c r="B42" s="5"/>
      <c r="C42" s="6" t="s">
        <v>27</v>
      </c>
      <c r="D42" s="12"/>
      <c r="E42" s="12">
        <v>15857.93</v>
      </c>
      <c r="F42" t="s">
        <v>119</v>
      </c>
    </row>
    <row r="43" spans="2:7" x14ac:dyDescent="0.3">
      <c r="B43" s="5"/>
      <c r="C43" s="6" t="s">
        <v>28</v>
      </c>
      <c r="D43" s="12"/>
      <c r="E43" s="12">
        <f>+D20</f>
        <v>25695.300000000007</v>
      </c>
    </row>
    <row r="44" spans="2:7" x14ac:dyDescent="0.3">
      <c r="B44" s="5"/>
      <c r="C44" s="6" t="s">
        <v>29</v>
      </c>
      <c r="D44" s="12"/>
      <c r="E44" s="12">
        <f>+E39</f>
        <v>19524.57</v>
      </c>
    </row>
    <row r="45" spans="2:7" x14ac:dyDescent="0.3">
      <c r="B45" s="5"/>
      <c r="C45" s="6" t="s">
        <v>30</v>
      </c>
      <c r="D45" s="12"/>
      <c r="E45" s="12">
        <v>1001.5</v>
      </c>
    </row>
    <row r="46" spans="2:7" x14ac:dyDescent="0.3">
      <c r="B46" s="5"/>
      <c r="C46" s="6" t="s">
        <v>31</v>
      </c>
      <c r="D46" s="65"/>
      <c r="E46" s="12"/>
    </row>
    <row r="47" spans="2:7" x14ac:dyDescent="0.3">
      <c r="B47" s="7"/>
      <c r="C47" s="8" t="s">
        <v>32</v>
      </c>
      <c r="D47" s="35"/>
      <c r="E47" s="36">
        <f>SUM(E42+E43-E44-E45+E46)</f>
        <v>21027.160000000011</v>
      </c>
    </row>
    <row r="48" spans="2:7" x14ac:dyDescent="0.3">
      <c r="B48" s="5"/>
      <c r="C48" s="9"/>
      <c r="D48" s="37"/>
      <c r="E48" s="37"/>
    </row>
    <row r="49" spans="2:6" x14ac:dyDescent="0.3">
      <c r="B49" s="5"/>
      <c r="C49" s="6" t="s">
        <v>33</v>
      </c>
      <c r="D49" s="37"/>
      <c r="E49" s="37">
        <v>8064.65</v>
      </c>
    </row>
    <row r="50" spans="2:6" x14ac:dyDescent="0.3">
      <c r="B50" s="5"/>
      <c r="C50" s="6" t="s">
        <v>34</v>
      </c>
      <c r="D50" s="37"/>
      <c r="E50" s="66">
        <v>6248.9</v>
      </c>
    </row>
    <row r="51" spans="2:6" x14ac:dyDescent="0.3">
      <c r="B51" s="5"/>
      <c r="C51" s="9" t="s">
        <v>115</v>
      </c>
      <c r="D51" s="37"/>
      <c r="E51" s="37">
        <v>7677.69</v>
      </c>
      <c r="F51" t="s">
        <v>211</v>
      </c>
    </row>
    <row r="52" spans="2:6" x14ac:dyDescent="0.3">
      <c r="B52" s="5"/>
      <c r="C52" s="9" t="s">
        <v>201</v>
      </c>
      <c r="D52" s="37"/>
      <c r="E52" s="103">
        <v>964.08</v>
      </c>
    </row>
    <row r="53" spans="2:6" x14ac:dyDescent="0.3">
      <c r="B53" s="10">
        <f>SUM(B49:B51)</f>
        <v>0</v>
      </c>
      <c r="C53" s="11" t="s">
        <v>35</v>
      </c>
      <c r="D53" s="12"/>
      <c r="E53" s="101">
        <f>SUM(E49+E50+E51-E52)</f>
        <v>21027.159999999996</v>
      </c>
    </row>
    <row r="54" spans="2:6" x14ac:dyDescent="0.3">
      <c r="C54" s="116"/>
      <c r="D54" s="116"/>
      <c r="E54" s="116"/>
    </row>
  </sheetData>
  <mergeCells count="1">
    <mergeCell ref="C54:E54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6" orientation="portrait" horizontalDpi="360" verticalDpi="36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CD96-6E6E-4DC9-81D0-68889EAF6FAD}">
  <sheetPr>
    <pageSetUpPr fitToPage="1"/>
  </sheetPr>
  <dimension ref="B2:U68"/>
  <sheetViews>
    <sheetView zoomScale="149" zoomScaleNormal="160" workbookViewId="0">
      <pane xSplit="1" ySplit="2" topLeftCell="B48" activePane="bottomRight" state="frozen"/>
      <selection pane="topRight" activeCell="B1" sqref="B1"/>
      <selection pane="bottomLeft" activeCell="A22" sqref="A22"/>
      <selection pane="bottomRight" activeCell="B5" sqref="B5:G9"/>
    </sheetView>
  </sheetViews>
  <sheetFormatPr defaultColWidth="9.109375" defaultRowHeight="10.199999999999999" x14ac:dyDescent="0.2"/>
  <cols>
    <col min="1" max="1" width="4.44140625" style="47" customWidth="1"/>
    <col min="2" max="2" width="11" style="47" customWidth="1"/>
    <col min="3" max="3" width="7.6640625" style="47" customWidth="1"/>
    <col min="4" max="4" width="10.6640625" style="47" customWidth="1"/>
    <col min="5" max="5" width="10.88671875" style="47" customWidth="1"/>
    <col min="6" max="6" width="12.33203125" style="47" customWidth="1"/>
    <col min="7" max="7" width="10.6640625" style="47" customWidth="1"/>
    <col min="8" max="8" width="9.6640625" style="47" customWidth="1"/>
    <col min="9" max="9" width="9.33203125" style="47" customWidth="1"/>
    <col min="10" max="11" width="9.44140625" style="47" customWidth="1"/>
    <col min="12" max="12" width="10" style="47" customWidth="1"/>
    <col min="13" max="13" width="8.109375" style="47" customWidth="1"/>
    <col min="14" max="14" width="8.88671875" style="47" customWidth="1"/>
    <col min="15" max="15" width="8.44140625" style="47" customWidth="1"/>
    <col min="16" max="16" width="10.33203125" style="47" customWidth="1"/>
    <col min="17" max="18" width="9.33203125" style="47" customWidth="1"/>
    <col min="19" max="19" width="8.109375" style="47" customWidth="1"/>
    <col min="20" max="20" width="11.6640625" style="47" customWidth="1"/>
    <col min="21" max="21" width="9" style="47" customWidth="1"/>
    <col min="22" max="16384" width="9.109375" style="47"/>
  </cols>
  <sheetData>
    <row r="2" spans="2:21" ht="39" customHeight="1" x14ac:dyDescent="0.2">
      <c r="B2" s="42" t="s">
        <v>1</v>
      </c>
      <c r="C2" s="43" t="s">
        <v>8</v>
      </c>
      <c r="D2" s="42" t="s">
        <v>9</v>
      </c>
      <c r="E2" s="42" t="s">
        <v>2</v>
      </c>
      <c r="F2" s="44" t="s">
        <v>10</v>
      </c>
      <c r="G2" s="45" t="s">
        <v>4</v>
      </c>
      <c r="H2" s="45" t="s">
        <v>11</v>
      </c>
      <c r="I2" s="45" t="s">
        <v>46</v>
      </c>
      <c r="J2" s="45" t="s">
        <v>52</v>
      </c>
      <c r="K2" s="91" t="s">
        <v>39</v>
      </c>
      <c r="L2" s="45" t="s">
        <v>53</v>
      </c>
      <c r="M2" s="45" t="s">
        <v>5</v>
      </c>
      <c r="N2" s="45" t="s">
        <v>40</v>
      </c>
      <c r="O2" s="45" t="s">
        <v>12</v>
      </c>
      <c r="P2" s="45" t="s">
        <v>22</v>
      </c>
      <c r="Q2" s="45" t="s">
        <v>13</v>
      </c>
      <c r="R2" s="45" t="s">
        <v>6</v>
      </c>
      <c r="S2" s="45" t="s">
        <v>7</v>
      </c>
      <c r="T2" s="46" t="s">
        <v>41</v>
      </c>
      <c r="U2" s="45" t="s">
        <v>38</v>
      </c>
    </row>
    <row r="3" spans="2:21" s="93" customFormat="1" ht="15" customHeight="1" x14ac:dyDescent="0.2">
      <c r="B3" s="94" t="s">
        <v>186</v>
      </c>
      <c r="C3" s="98" t="s">
        <v>20</v>
      </c>
      <c r="D3" s="94" t="s">
        <v>187</v>
      </c>
      <c r="E3" s="94" t="s">
        <v>188</v>
      </c>
      <c r="F3" s="95">
        <v>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7"/>
      <c r="U3" s="96"/>
    </row>
    <row r="4" spans="2:21" x14ac:dyDescent="0.2">
      <c r="B4" s="48" t="s">
        <v>88</v>
      </c>
      <c r="C4" s="49">
        <v>1006</v>
      </c>
      <c r="D4" s="48" t="s">
        <v>23</v>
      </c>
      <c r="E4" s="48" t="s">
        <v>89</v>
      </c>
      <c r="F4" s="51">
        <v>320</v>
      </c>
      <c r="G4" s="51"/>
      <c r="H4" s="51"/>
      <c r="I4" s="51"/>
      <c r="J4" s="51"/>
      <c r="K4" s="86"/>
      <c r="L4" s="51"/>
      <c r="M4" s="51"/>
      <c r="N4" s="51"/>
      <c r="O4" s="51">
        <v>320</v>
      </c>
      <c r="P4" s="51"/>
      <c r="Q4" s="51"/>
      <c r="R4" s="51"/>
      <c r="S4" s="51"/>
      <c r="T4" s="52"/>
      <c r="U4" s="50">
        <f>F4-(SUM(G4:T4))</f>
        <v>0</v>
      </c>
    </row>
    <row r="5" spans="2:21" x14ac:dyDescent="0.2">
      <c r="B5" s="48" t="s">
        <v>91</v>
      </c>
      <c r="C5" s="49">
        <v>1007</v>
      </c>
      <c r="D5" s="48" t="s">
        <v>42</v>
      </c>
      <c r="E5" s="48" t="s">
        <v>90</v>
      </c>
      <c r="F5" s="51">
        <v>36</v>
      </c>
      <c r="G5" s="51">
        <v>6</v>
      </c>
      <c r="H5" s="51"/>
      <c r="I5" s="51"/>
      <c r="J5" s="51"/>
      <c r="K5" s="86"/>
      <c r="L5" s="51"/>
      <c r="M5" s="51"/>
      <c r="N5" s="51"/>
      <c r="O5" s="51"/>
      <c r="P5" s="51">
        <v>30</v>
      </c>
      <c r="Q5" s="51"/>
      <c r="R5" s="51"/>
      <c r="S5" s="51"/>
      <c r="T5" s="52"/>
      <c r="U5" s="50">
        <f t="shared" ref="U5:U66" si="0">F5-(SUM(G5:T5))</f>
        <v>0</v>
      </c>
    </row>
    <row r="6" spans="2:21" x14ac:dyDescent="0.2">
      <c r="B6" s="48" t="s">
        <v>92</v>
      </c>
      <c r="C6" s="49">
        <v>1007</v>
      </c>
      <c r="D6" s="48" t="s">
        <v>42</v>
      </c>
      <c r="E6" s="48" t="s">
        <v>93</v>
      </c>
      <c r="F6" s="51">
        <v>24</v>
      </c>
      <c r="G6" s="51">
        <v>4</v>
      </c>
      <c r="H6" s="51"/>
      <c r="I6" s="51"/>
      <c r="J6" s="51"/>
      <c r="K6" s="86"/>
      <c r="L6" s="51"/>
      <c r="M6" s="51"/>
      <c r="N6" s="51"/>
      <c r="O6" s="51"/>
      <c r="P6" s="51">
        <v>20</v>
      </c>
      <c r="Q6" s="51"/>
      <c r="R6" s="51"/>
      <c r="S6" s="51"/>
      <c r="T6" s="52"/>
      <c r="U6" s="50">
        <f t="shared" si="0"/>
        <v>0</v>
      </c>
    </row>
    <row r="7" spans="2:21" x14ac:dyDescent="0.2">
      <c r="B7" s="48" t="s">
        <v>91</v>
      </c>
      <c r="C7" s="49">
        <v>1008</v>
      </c>
      <c r="D7" s="48" t="s">
        <v>59</v>
      </c>
      <c r="E7" s="48" t="s">
        <v>94</v>
      </c>
      <c r="F7" s="51">
        <v>50.36</v>
      </c>
      <c r="G7" s="51">
        <v>8.39</v>
      </c>
      <c r="H7" s="51"/>
      <c r="I7" s="51"/>
      <c r="J7" s="51"/>
      <c r="K7" s="86"/>
      <c r="L7" s="51"/>
      <c r="M7" s="51"/>
      <c r="N7" s="51"/>
      <c r="O7" s="51"/>
      <c r="P7" s="51"/>
      <c r="Q7" s="51"/>
      <c r="R7" s="51"/>
      <c r="S7" s="51"/>
      <c r="T7" s="52">
        <v>41.97</v>
      </c>
      <c r="U7" s="50">
        <f t="shared" si="0"/>
        <v>0</v>
      </c>
    </row>
    <row r="8" spans="2:21" x14ac:dyDescent="0.2">
      <c r="B8" s="48" t="s">
        <v>95</v>
      </c>
      <c r="C8" s="49">
        <v>1008</v>
      </c>
      <c r="D8" s="48" t="s">
        <v>59</v>
      </c>
      <c r="E8" s="48" t="s">
        <v>96</v>
      </c>
      <c r="F8" s="51">
        <v>4.99</v>
      </c>
      <c r="G8" s="51"/>
      <c r="H8" s="51"/>
      <c r="I8" s="51"/>
      <c r="J8" s="51">
        <v>4.99</v>
      </c>
      <c r="K8" s="86"/>
      <c r="L8" s="51"/>
      <c r="M8" s="51"/>
      <c r="N8" s="51"/>
      <c r="O8" s="51"/>
      <c r="P8" s="51"/>
      <c r="Q8" s="51"/>
      <c r="R8" s="51"/>
      <c r="S8" s="51"/>
      <c r="T8" s="52"/>
      <c r="U8" s="50">
        <f t="shared" si="0"/>
        <v>0</v>
      </c>
    </row>
    <row r="9" spans="2:21" x14ac:dyDescent="0.2">
      <c r="B9" s="48" t="s">
        <v>97</v>
      </c>
      <c r="C9" s="49">
        <v>1008</v>
      </c>
      <c r="D9" s="48" t="s">
        <v>59</v>
      </c>
      <c r="E9" s="48" t="s">
        <v>98</v>
      </c>
      <c r="F9" s="51">
        <v>49.99</v>
      </c>
      <c r="G9" s="51">
        <v>3.27</v>
      </c>
      <c r="H9" s="51"/>
      <c r="I9" s="51"/>
      <c r="J9" s="51"/>
      <c r="K9" s="86"/>
      <c r="L9" s="51"/>
      <c r="M9" s="51"/>
      <c r="N9" s="51"/>
      <c r="O9" s="51"/>
      <c r="P9" s="51"/>
      <c r="Q9" s="51"/>
      <c r="R9" s="51">
        <v>46.72</v>
      </c>
      <c r="S9" s="51"/>
      <c r="T9" s="52"/>
      <c r="U9" s="50">
        <f t="shared" si="0"/>
        <v>0</v>
      </c>
    </row>
    <row r="10" spans="2:21" x14ac:dyDescent="0.2">
      <c r="B10" s="48" t="s">
        <v>99</v>
      </c>
      <c r="C10" s="49">
        <v>1009</v>
      </c>
      <c r="D10" s="48" t="s">
        <v>100</v>
      </c>
      <c r="E10" s="48" t="s">
        <v>101</v>
      </c>
      <c r="F10" s="51">
        <v>1026.17</v>
      </c>
      <c r="G10" s="51"/>
      <c r="H10" s="51"/>
      <c r="I10" s="51"/>
      <c r="J10" s="51"/>
      <c r="K10" s="86"/>
      <c r="L10" s="51"/>
      <c r="M10" s="51">
        <v>1026.17</v>
      </c>
      <c r="N10" s="51"/>
      <c r="O10" s="51"/>
      <c r="P10" s="51"/>
      <c r="Q10" s="51"/>
      <c r="R10" s="51"/>
      <c r="S10" s="51"/>
      <c r="T10" s="52"/>
      <c r="U10" s="50">
        <f t="shared" si="0"/>
        <v>0</v>
      </c>
    </row>
    <row r="11" spans="2:21" x14ac:dyDescent="0.2">
      <c r="B11" s="48" t="s">
        <v>102</v>
      </c>
      <c r="C11" s="49" t="s">
        <v>20</v>
      </c>
      <c r="D11" s="48" t="s">
        <v>21</v>
      </c>
      <c r="E11" s="48" t="s">
        <v>11</v>
      </c>
      <c r="F11" s="51">
        <v>345.58</v>
      </c>
      <c r="G11" s="51"/>
      <c r="H11" s="51">
        <v>345.58</v>
      </c>
      <c r="I11" s="51"/>
      <c r="J11" s="51"/>
      <c r="K11" s="86"/>
      <c r="L11" s="51"/>
      <c r="M11" s="51"/>
      <c r="N11" s="51"/>
      <c r="O11" s="51"/>
      <c r="P11" s="51"/>
      <c r="Q11" s="51"/>
      <c r="R11" s="51"/>
      <c r="S11" s="51"/>
      <c r="T11" s="52"/>
      <c r="U11" s="50">
        <f t="shared" si="0"/>
        <v>0</v>
      </c>
    </row>
    <row r="12" spans="2:21" x14ac:dyDescent="0.2">
      <c r="B12" s="48" t="s">
        <v>103</v>
      </c>
      <c r="C12" s="49" t="s">
        <v>20</v>
      </c>
      <c r="D12" s="48" t="s">
        <v>104</v>
      </c>
      <c r="E12" s="48" t="s">
        <v>111</v>
      </c>
      <c r="F12" s="51">
        <v>77</v>
      </c>
      <c r="G12" s="51"/>
      <c r="H12" s="51"/>
      <c r="I12" s="51"/>
      <c r="J12" s="51"/>
      <c r="K12" s="86"/>
      <c r="L12" s="51"/>
      <c r="M12" s="51"/>
      <c r="N12" s="51"/>
      <c r="O12" s="51"/>
      <c r="P12" s="51"/>
      <c r="Q12" s="51"/>
      <c r="R12" s="51"/>
      <c r="S12" s="51"/>
      <c r="T12" s="52">
        <v>77</v>
      </c>
      <c r="U12" s="67">
        <f t="shared" si="0"/>
        <v>0</v>
      </c>
    </row>
    <row r="13" spans="2:21" x14ac:dyDescent="0.2">
      <c r="B13" s="48" t="s">
        <v>105</v>
      </c>
      <c r="C13" s="49" t="s">
        <v>20</v>
      </c>
      <c r="D13" s="48" t="s">
        <v>21</v>
      </c>
      <c r="E13" s="48" t="s">
        <v>11</v>
      </c>
      <c r="F13" s="51">
        <v>345.58</v>
      </c>
      <c r="G13" s="51"/>
      <c r="H13" s="51">
        <v>345.58</v>
      </c>
      <c r="I13" s="51"/>
      <c r="J13" s="51"/>
      <c r="K13" s="86"/>
      <c r="L13" s="51"/>
      <c r="M13" s="51"/>
      <c r="N13" s="51"/>
      <c r="O13" s="51"/>
      <c r="P13" s="51"/>
      <c r="Q13" s="51"/>
      <c r="R13" s="51"/>
      <c r="S13" s="51"/>
      <c r="T13" s="52"/>
      <c r="U13" s="50">
        <f t="shared" si="0"/>
        <v>0</v>
      </c>
    </row>
    <row r="14" spans="2:21" x14ac:dyDescent="0.2">
      <c r="B14" s="48" t="s">
        <v>106</v>
      </c>
      <c r="C14" s="49" t="s">
        <v>20</v>
      </c>
      <c r="D14" s="48" t="s">
        <v>104</v>
      </c>
      <c r="E14" s="48" t="s">
        <v>111</v>
      </c>
      <c r="F14" s="51">
        <v>77</v>
      </c>
      <c r="G14" s="51"/>
      <c r="H14" s="51"/>
      <c r="I14" s="51"/>
      <c r="J14" s="51"/>
      <c r="K14" s="86"/>
      <c r="L14" s="51"/>
      <c r="M14" s="51"/>
      <c r="N14" s="51"/>
      <c r="O14" s="51"/>
      <c r="P14" s="51"/>
      <c r="Q14" s="51"/>
      <c r="R14" s="51"/>
      <c r="S14" s="51"/>
      <c r="T14" s="52">
        <v>77</v>
      </c>
      <c r="U14" s="50">
        <f t="shared" si="0"/>
        <v>0</v>
      </c>
    </row>
    <row r="15" spans="2:21" x14ac:dyDescent="0.2">
      <c r="B15" s="48" t="s">
        <v>78</v>
      </c>
      <c r="C15" s="49">
        <v>1010</v>
      </c>
      <c r="D15" s="48" t="s">
        <v>109</v>
      </c>
      <c r="E15" s="48" t="s">
        <v>108</v>
      </c>
      <c r="F15" s="51">
        <v>75</v>
      </c>
      <c r="G15" s="51"/>
      <c r="H15" s="51"/>
      <c r="I15" s="51"/>
      <c r="J15" s="51"/>
      <c r="K15" s="86"/>
      <c r="L15" s="51"/>
      <c r="M15" s="51"/>
      <c r="N15" s="51"/>
      <c r="O15" s="51"/>
      <c r="P15" s="51"/>
      <c r="Q15" s="51"/>
      <c r="R15" s="51">
        <v>75</v>
      </c>
      <c r="S15" s="51"/>
      <c r="T15" s="52"/>
      <c r="U15" s="50">
        <f t="shared" si="0"/>
        <v>0</v>
      </c>
    </row>
    <row r="16" spans="2:21" x14ac:dyDescent="0.2">
      <c r="B16" s="48" t="s">
        <v>110</v>
      </c>
      <c r="C16" s="49" t="s">
        <v>20</v>
      </c>
      <c r="D16" s="48" t="s">
        <v>21</v>
      </c>
      <c r="E16" s="48" t="s">
        <v>11</v>
      </c>
      <c r="F16" s="51">
        <v>345.58</v>
      </c>
      <c r="G16" s="51"/>
      <c r="H16" s="51">
        <v>345.58</v>
      </c>
      <c r="I16" s="51"/>
      <c r="J16" s="51"/>
      <c r="K16" s="86"/>
      <c r="L16" s="51"/>
      <c r="M16" s="51"/>
      <c r="N16" s="51"/>
      <c r="O16" s="51"/>
      <c r="P16" s="51"/>
      <c r="Q16" s="51"/>
      <c r="R16" s="51"/>
      <c r="S16" s="51"/>
      <c r="T16" s="52"/>
      <c r="U16" s="50">
        <f t="shared" si="0"/>
        <v>0</v>
      </c>
    </row>
    <row r="17" spans="2:21" x14ac:dyDescent="0.2">
      <c r="B17" s="48" t="s">
        <v>110</v>
      </c>
      <c r="C17" s="49" t="s">
        <v>20</v>
      </c>
      <c r="D17" s="48" t="s">
        <v>104</v>
      </c>
      <c r="E17" s="48" t="s">
        <v>111</v>
      </c>
      <c r="F17" s="51">
        <v>77</v>
      </c>
      <c r="G17" s="51"/>
      <c r="H17" s="51"/>
      <c r="I17" s="51"/>
      <c r="J17" s="51"/>
      <c r="K17" s="86"/>
      <c r="L17" s="51"/>
      <c r="M17" s="51"/>
      <c r="N17" s="51"/>
      <c r="O17" s="51"/>
      <c r="P17" s="51"/>
      <c r="Q17" s="51"/>
      <c r="R17" s="51"/>
      <c r="S17" s="51"/>
      <c r="T17" s="52">
        <v>77</v>
      </c>
      <c r="U17" s="50">
        <f t="shared" si="0"/>
        <v>0</v>
      </c>
    </row>
    <row r="18" spans="2:21" x14ac:dyDescent="0.2">
      <c r="B18" s="48" t="s">
        <v>121</v>
      </c>
      <c r="C18" s="49" t="s">
        <v>20</v>
      </c>
      <c r="D18" s="48" t="s">
        <v>120</v>
      </c>
      <c r="E18" s="48" t="s">
        <v>189</v>
      </c>
      <c r="F18" s="56">
        <v>0</v>
      </c>
      <c r="G18" s="51"/>
      <c r="H18" s="51"/>
      <c r="I18" s="51"/>
      <c r="J18" s="51"/>
      <c r="K18" s="86"/>
      <c r="L18" s="51"/>
      <c r="M18" s="51"/>
      <c r="N18" s="51"/>
      <c r="O18" s="51"/>
      <c r="P18" s="51"/>
      <c r="Q18" s="51"/>
      <c r="R18" s="51"/>
      <c r="S18" s="51"/>
      <c r="T18" s="52"/>
      <c r="U18" s="50">
        <f t="shared" si="0"/>
        <v>0</v>
      </c>
    </row>
    <row r="19" spans="2:21" x14ac:dyDescent="0.2">
      <c r="B19" s="48" t="s">
        <v>121</v>
      </c>
      <c r="C19" s="49" t="s">
        <v>20</v>
      </c>
      <c r="D19" s="48" t="s">
        <v>120</v>
      </c>
      <c r="E19" s="48" t="s">
        <v>122</v>
      </c>
      <c r="F19" s="51">
        <v>337.44</v>
      </c>
      <c r="G19" s="51"/>
      <c r="H19" s="51"/>
      <c r="I19" s="51"/>
      <c r="J19" s="51"/>
      <c r="K19" s="86"/>
      <c r="L19" s="51"/>
      <c r="M19" s="51"/>
      <c r="N19" s="51"/>
      <c r="O19" s="51"/>
      <c r="P19" s="51"/>
      <c r="Q19" s="51"/>
      <c r="R19" s="51"/>
      <c r="S19" s="51"/>
      <c r="T19" s="52">
        <v>337.44</v>
      </c>
      <c r="U19" s="50">
        <f t="shared" si="0"/>
        <v>0</v>
      </c>
    </row>
    <row r="20" spans="2:21" x14ac:dyDescent="0.2">
      <c r="B20" s="48" t="s">
        <v>81</v>
      </c>
      <c r="C20" s="49">
        <v>1012</v>
      </c>
      <c r="D20" s="48" t="s">
        <v>42</v>
      </c>
      <c r="E20" s="48" t="s">
        <v>90</v>
      </c>
      <c r="F20" s="51">
        <v>36</v>
      </c>
      <c r="G20" s="51">
        <v>6</v>
      </c>
      <c r="H20" s="51"/>
      <c r="I20" s="51"/>
      <c r="J20" s="51"/>
      <c r="K20" s="86"/>
      <c r="L20" s="51"/>
      <c r="M20" s="51"/>
      <c r="N20" s="51"/>
      <c r="O20" s="51"/>
      <c r="P20" s="51">
        <v>30</v>
      </c>
      <c r="Q20" s="51"/>
      <c r="R20" s="51"/>
      <c r="S20" s="51"/>
      <c r="T20" s="52"/>
      <c r="U20" s="50">
        <f t="shared" si="0"/>
        <v>0</v>
      </c>
    </row>
    <row r="21" spans="2:21" x14ac:dyDescent="0.2">
      <c r="B21" s="48" t="s">
        <v>123</v>
      </c>
      <c r="C21" s="49">
        <v>1013</v>
      </c>
      <c r="D21" s="48" t="s">
        <v>124</v>
      </c>
      <c r="E21" s="48" t="s">
        <v>125</v>
      </c>
      <c r="F21" s="51">
        <v>185.26</v>
      </c>
      <c r="G21" s="51">
        <v>30.88</v>
      </c>
      <c r="H21" s="51"/>
      <c r="I21" s="51"/>
      <c r="J21" s="51"/>
      <c r="K21" s="86"/>
      <c r="L21" s="51"/>
      <c r="M21" s="51"/>
      <c r="N21" s="51">
        <v>154.38</v>
      </c>
      <c r="O21" s="51"/>
      <c r="P21" s="51"/>
      <c r="Q21" s="51"/>
      <c r="R21" s="51"/>
      <c r="S21" s="51"/>
      <c r="T21" s="52"/>
      <c r="U21" s="50">
        <f t="shared" si="0"/>
        <v>0</v>
      </c>
    </row>
    <row r="22" spans="2:21" x14ac:dyDescent="0.2">
      <c r="B22" s="48" t="s">
        <v>126</v>
      </c>
      <c r="C22" s="49">
        <v>1011</v>
      </c>
      <c r="D22" s="48" t="s">
        <v>59</v>
      </c>
      <c r="E22" s="48" t="s">
        <v>127</v>
      </c>
      <c r="F22" s="51">
        <v>71.94</v>
      </c>
      <c r="G22" s="51">
        <v>11.99</v>
      </c>
      <c r="H22" s="51"/>
      <c r="I22" s="51"/>
      <c r="J22" s="51"/>
      <c r="K22" s="86"/>
      <c r="L22" s="51"/>
      <c r="M22" s="51"/>
      <c r="N22" s="51"/>
      <c r="O22" s="51"/>
      <c r="P22" s="51"/>
      <c r="Q22" s="51">
        <v>59.95</v>
      </c>
      <c r="R22" s="51"/>
      <c r="S22" s="51"/>
      <c r="T22" s="52"/>
      <c r="U22" s="50">
        <f t="shared" si="0"/>
        <v>0</v>
      </c>
    </row>
    <row r="23" spans="2:21" x14ac:dyDescent="0.2">
      <c r="B23" s="48" t="s">
        <v>135</v>
      </c>
      <c r="C23" s="49">
        <v>1011</v>
      </c>
      <c r="D23" s="48" t="s">
        <v>59</v>
      </c>
      <c r="E23" s="48" t="s">
        <v>128</v>
      </c>
      <c r="F23" s="51">
        <v>46.76</v>
      </c>
      <c r="G23" s="51">
        <v>7.79</v>
      </c>
      <c r="H23" s="51"/>
      <c r="I23" s="51"/>
      <c r="J23" s="51"/>
      <c r="K23" s="86"/>
      <c r="L23" s="51"/>
      <c r="M23" s="51"/>
      <c r="N23" s="51"/>
      <c r="O23" s="51"/>
      <c r="P23" s="51"/>
      <c r="Q23" s="51"/>
      <c r="R23" s="51"/>
      <c r="S23" s="51"/>
      <c r="T23" s="52">
        <v>38.97</v>
      </c>
      <c r="U23" s="50">
        <f t="shared" si="0"/>
        <v>0</v>
      </c>
    </row>
    <row r="24" spans="2:21" x14ac:dyDescent="0.2">
      <c r="B24" s="48" t="s">
        <v>133</v>
      </c>
      <c r="C24" s="49">
        <v>1011</v>
      </c>
      <c r="D24" s="48" t="s">
        <v>59</v>
      </c>
      <c r="E24" s="48" t="s">
        <v>134</v>
      </c>
      <c r="F24" s="51">
        <v>6.99</v>
      </c>
      <c r="G24" s="51">
        <v>1.1599999999999999</v>
      </c>
      <c r="H24" s="51"/>
      <c r="I24" s="51"/>
      <c r="J24" s="51"/>
      <c r="K24" s="86"/>
      <c r="L24" s="51">
        <v>5.83</v>
      </c>
      <c r="M24" s="51"/>
      <c r="N24" s="51"/>
      <c r="O24" s="51"/>
      <c r="P24" s="51"/>
      <c r="Q24" s="51"/>
      <c r="R24" s="51"/>
      <c r="S24" s="51"/>
      <c r="T24" s="52"/>
      <c r="U24" s="50">
        <f t="shared" si="0"/>
        <v>0</v>
      </c>
    </row>
    <row r="25" spans="2:21" x14ac:dyDescent="0.2">
      <c r="B25" s="53" t="s">
        <v>130</v>
      </c>
      <c r="C25" s="57" t="s">
        <v>20</v>
      </c>
      <c r="D25" s="53" t="s">
        <v>21</v>
      </c>
      <c r="E25" s="53" t="s">
        <v>11</v>
      </c>
      <c r="F25" s="51">
        <v>345.58</v>
      </c>
      <c r="G25" s="54"/>
      <c r="H25" s="54">
        <v>345.58</v>
      </c>
      <c r="I25" s="54"/>
      <c r="J25" s="54"/>
      <c r="K25" s="87"/>
      <c r="L25" s="54"/>
      <c r="M25" s="54"/>
      <c r="N25" s="54"/>
      <c r="O25" s="54"/>
      <c r="P25" s="54"/>
      <c r="Q25" s="54"/>
      <c r="R25" s="54"/>
      <c r="S25" s="54"/>
      <c r="T25" s="55"/>
      <c r="U25" s="50">
        <f t="shared" si="0"/>
        <v>0</v>
      </c>
    </row>
    <row r="26" spans="2:21" x14ac:dyDescent="0.2">
      <c r="B26" s="84" t="s">
        <v>130</v>
      </c>
      <c r="C26" s="85" t="s">
        <v>20</v>
      </c>
      <c r="D26" s="84" t="s">
        <v>104</v>
      </c>
      <c r="E26" s="84" t="s">
        <v>111</v>
      </c>
      <c r="F26" s="86">
        <v>77</v>
      </c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8">
        <v>77</v>
      </c>
      <c r="U26" s="89">
        <f t="shared" si="0"/>
        <v>0</v>
      </c>
    </row>
    <row r="27" spans="2:21" x14ac:dyDescent="0.2">
      <c r="B27" s="53" t="s">
        <v>131</v>
      </c>
      <c r="C27" s="57" t="s">
        <v>20</v>
      </c>
      <c r="D27" s="53" t="s">
        <v>21</v>
      </c>
      <c r="E27" s="53" t="s">
        <v>11</v>
      </c>
      <c r="F27" s="51">
        <v>345.58</v>
      </c>
      <c r="G27" s="54"/>
      <c r="H27" s="54">
        <v>345.58</v>
      </c>
      <c r="I27" s="54"/>
      <c r="J27" s="54"/>
      <c r="K27" s="87"/>
      <c r="L27" s="54"/>
      <c r="M27" s="54"/>
      <c r="N27" s="54"/>
      <c r="O27" s="54"/>
      <c r="P27" s="54"/>
      <c r="Q27" s="54"/>
      <c r="R27" s="54"/>
      <c r="S27" s="54"/>
      <c r="T27" s="55"/>
      <c r="U27" s="50">
        <f t="shared" si="0"/>
        <v>0</v>
      </c>
    </row>
    <row r="28" spans="2:21" x14ac:dyDescent="0.2">
      <c r="B28" s="84" t="s">
        <v>131</v>
      </c>
      <c r="C28" s="85" t="s">
        <v>20</v>
      </c>
      <c r="D28" s="84" t="s">
        <v>104</v>
      </c>
      <c r="E28" s="84" t="s">
        <v>111</v>
      </c>
      <c r="F28" s="86">
        <v>77</v>
      </c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8">
        <v>77</v>
      </c>
      <c r="U28" s="89">
        <f t="shared" si="0"/>
        <v>0</v>
      </c>
    </row>
    <row r="29" spans="2:21" x14ac:dyDescent="0.2">
      <c r="B29" s="53" t="s">
        <v>132</v>
      </c>
      <c r="C29" s="57" t="s">
        <v>20</v>
      </c>
      <c r="D29" s="53" t="s">
        <v>21</v>
      </c>
      <c r="E29" s="53" t="s">
        <v>11</v>
      </c>
      <c r="F29" s="51">
        <v>345.58</v>
      </c>
      <c r="G29" s="54"/>
      <c r="H29" s="54">
        <v>345.58</v>
      </c>
      <c r="I29" s="54"/>
      <c r="J29" s="54"/>
      <c r="K29" s="87"/>
      <c r="L29" s="54"/>
      <c r="M29" s="54"/>
      <c r="N29" s="54"/>
      <c r="O29" s="54"/>
      <c r="P29" s="54"/>
      <c r="Q29" s="54"/>
      <c r="R29" s="54"/>
      <c r="S29" s="54"/>
      <c r="T29" s="55"/>
      <c r="U29" s="50">
        <f t="shared" si="0"/>
        <v>0</v>
      </c>
    </row>
    <row r="30" spans="2:21" x14ac:dyDescent="0.2">
      <c r="B30" s="84" t="s">
        <v>132</v>
      </c>
      <c r="C30" s="85" t="s">
        <v>20</v>
      </c>
      <c r="D30" s="84" t="s">
        <v>104</v>
      </c>
      <c r="E30" s="84" t="s">
        <v>111</v>
      </c>
      <c r="F30" s="86">
        <v>77</v>
      </c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>
        <v>77</v>
      </c>
      <c r="U30" s="89">
        <f t="shared" si="0"/>
        <v>0</v>
      </c>
    </row>
    <row r="31" spans="2:21" x14ac:dyDescent="0.2">
      <c r="B31" s="53" t="s">
        <v>136</v>
      </c>
      <c r="C31" s="57">
        <v>1015</v>
      </c>
      <c r="D31" s="53" t="s">
        <v>137</v>
      </c>
      <c r="E31" s="53" t="s">
        <v>138</v>
      </c>
      <c r="F31" s="51">
        <v>78.2</v>
      </c>
      <c r="G31" s="54">
        <v>13.04</v>
      </c>
      <c r="H31" s="54"/>
      <c r="I31" s="54"/>
      <c r="J31" s="54"/>
      <c r="K31" s="87"/>
      <c r="L31" s="54"/>
      <c r="M31" s="54"/>
      <c r="N31" s="54"/>
      <c r="O31" s="54"/>
      <c r="P31" s="54"/>
      <c r="Q31" s="54"/>
      <c r="R31" s="54"/>
      <c r="S31" s="54"/>
      <c r="T31" s="55">
        <v>65.16</v>
      </c>
      <c r="U31" s="50">
        <f t="shared" si="0"/>
        <v>0</v>
      </c>
    </row>
    <row r="32" spans="2:21" x14ac:dyDescent="0.2">
      <c r="B32" s="53" t="s">
        <v>141</v>
      </c>
      <c r="C32" s="57" t="s">
        <v>20</v>
      </c>
      <c r="D32" s="53" t="s">
        <v>120</v>
      </c>
      <c r="E32" s="53" t="s">
        <v>142</v>
      </c>
      <c r="F32" s="51">
        <v>1487.8</v>
      </c>
      <c r="G32" s="54"/>
      <c r="H32" s="54"/>
      <c r="I32" s="54"/>
      <c r="J32" s="54"/>
      <c r="K32" s="87"/>
      <c r="L32" s="54"/>
      <c r="M32" s="54"/>
      <c r="N32" s="54"/>
      <c r="O32" s="54"/>
      <c r="P32" s="54"/>
      <c r="Q32" s="54"/>
      <c r="R32" s="54"/>
      <c r="S32" s="54"/>
      <c r="T32" s="55">
        <v>1487.8</v>
      </c>
      <c r="U32" s="50">
        <f t="shared" si="0"/>
        <v>0</v>
      </c>
    </row>
    <row r="33" spans="2:21" x14ac:dyDescent="0.2">
      <c r="B33" s="53" t="s">
        <v>143</v>
      </c>
      <c r="C33" s="57">
        <v>1012</v>
      </c>
      <c r="D33" s="53" t="s">
        <v>42</v>
      </c>
      <c r="E33" s="53" t="s">
        <v>90</v>
      </c>
      <c r="F33" s="51">
        <v>36</v>
      </c>
      <c r="G33" s="54">
        <v>6</v>
      </c>
      <c r="H33" s="54"/>
      <c r="I33" s="54"/>
      <c r="J33" s="54"/>
      <c r="K33" s="87"/>
      <c r="L33" s="54"/>
      <c r="M33" s="54"/>
      <c r="N33" s="54"/>
      <c r="O33" s="54"/>
      <c r="P33" s="54">
        <v>30</v>
      </c>
      <c r="Q33" s="54"/>
      <c r="R33" s="54"/>
      <c r="S33" s="54"/>
      <c r="T33" s="55"/>
      <c r="U33" s="50">
        <f t="shared" si="0"/>
        <v>0</v>
      </c>
    </row>
    <row r="34" spans="2:21" x14ac:dyDescent="0.2">
      <c r="B34" s="84" t="s">
        <v>156</v>
      </c>
      <c r="C34" s="85">
        <v>1014</v>
      </c>
      <c r="D34" s="84" t="s">
        <v>157</v>
      </c>
      <c r="E34" s="84" t="s">
        <v>158</v>
      </c>
      <c r="F34" s="86">
        <v>265.2</v>
      </c>
      <c r="G34" s="87"/>
      <c r="H34" s="87"/>
      <c r="I34" s="87"/>
      <c r="J34" s="87"/>
      <c r="K34" s="87">
        <v>265.2</v>
      </c>
      <c r="L34" s="87"/>
      <c r="M34" s="87"/>
      <c r="N34" s="87"/>
      <c r="O34" s="87"/>
      <c r="P34" s="87"/>
      <c r="Q34" s="87"/>
      <c r="R34" s="87"/>
      <c r="S34" s="87"/>
      <c r="T34" s="88"/>
      <c r="U34" s="89">
        <f t="shared" si="0"/>
        <v>0</v>
      </c>
    </row>
    <row r="35" spans="2:21" x14ac:dyDescent="0.2">
      <c r="B35" s="53" t="s">
        <v>151</v>
      </c>
      <c r="C35" s="57" t="s">
        <v>20</v>
      </c>
      <c r="D35" s="53" t="s">
        <v>104</v>
      </c>
      <c r="E35" s="53" t="s">
        <v>111</v>
      </c>
      <c r="F35" s="51">
        <v>77</v>
      </c>
      <c r="G35" s="54"/>
      <c r="H35" s="54"/>
      <c r="I35" s="54"/>
      <c r="J35" s="54"/>
      <c r="K35" s="87"/>
      <c r="L35" s="54"/>
      <c r="M35" s="54"/>
      <c r="N35" s="54"/>
      <c r="O35" s="54"/>
      <c r="P35" s="54"/>
      <c r="Q35" s="54"/>
      <c r="R35" s="54"/>
      <c r="S35" s="54"/>
      <c r="T35" s="55">
        <v>77</v>
      </c>
      <c r="U35" s="50">
        <f t="shared" si="0"/>
        <v>0</v>
      </c>
    </row>
    <row r="36" spans="2:21" x14ac:dyDescent="0.2">
      <c r="B36" s="53" t="s">
        <v>151</v>
      </c>
      <c r="C36" s="57" t="s">
        <v>20</v>
      </c>
      <c r="D36" s="53" t="s">
        <v>21</v>
      </c>
      <c r="E36" s="48" t="s">
        <v>11</v>
      </c>
      <c r="F36" s="51">
        <v>345.58</v>
      </c>
      <c r="G36" s="54"/>
      <c r="H36" s="54">
        <v>345.58</v>
      </c>
      <c r="I36" s="54"/>
      <c r="J36" s="54"/>
      <c r="K36" s="87"/>
      <c r="L36" s="54"/>
      <c r="M36" s="54"/>
      <c r="N36" s="54"/>
      <c r="O36" s="54"/>
      <c r="P36" s="54"/>
      <c r="Q36" s="54"/>
      <c r="R36" s="54"/>
      <c r="S36" s="54"/>
      <c r="T36" s="55"/>
      <c r="U36" s="50">
        <f t="shared" si="0"/>
        <v>0</v>
      </c>
    </row>
    <row r="37" spans="2:21" x14ac:dyDescent="0.2">
      <c r="B37" s="84" t="s">
        <v>160</v>
      </c>
      <c r="C37" s="85">
        <v>1016</v>
      </c>
      <c r="D37" s="84" t="s">
        <v>161</v>
      </c>
      <c r="E37" s="90" t="s">
        <v>162</v>
      </c>
      <c r="F37" s="86">
        <v>500</v>
      </c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>
        <v>500</v>
      </c>
      <c r="S37" s="87"/>
      <c r="T37" s="88"/>
      <c r="U37" s="89">
        <f t="shared" si="0"/>
        <v>0</v>
      </c>
    </row>
    <row r="38" spans="2:21" x14ac:dyDescent="0.2">
      <c r="B38" s="84" t="s">
        <v>160</v>
      </c>
      <c r="C38" s="85">
        <v>1017</v>
      </c>
      <c r="D38" s="84" t="s">
        <v>163</v>
      </c>
      <c r="E38" s="90" t="s">
        <v>164</v>
      </c>
      <c r="F38" s="86">
        <v>50</v>
      </c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>
        <v>50</v>
      </c>
      <c r="S38" s="87"/>
      <c r="T38" s="88"/>
      <c r="U38" s="89">
        <f t="shared" si="0"/>
        <v>0</v>
      </c>
    </row>
    <row r="39" spans="2:21" x14ac:dyDescent="0.2">
      <c r="B39" s="84" t="s">
        <v>160</v>
      </c>
      <c r="C39" s="85">
        <v>1018</v>
      </c>
      <c r="D39" s="84" t="s">
        <v>165</v>
      </c>
      <c r="E39" s="90" t="s">
        <v>164</v>
      </c>
      <c r="F39" s="86">
        <v>600</v>
      </c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>
        <v>600</v>
      </c>
      <c r="S39" s="87"/>
      <c r="T39" s="88"/>
      <c r="U39" s="89">
        <f t="shared" si="0"/>
        <v>0</v>
      </c>
    </row>
    <row r="40" spans="2:21" x14ac:dyDescent="0.2">
      <c r="B40" s="84" t="s">
        <v>160</v>
      </c>
      <c r="C40" s="85">
        <v>1019</v>
      </c>
      <c r="D40" s="84" t="s">
        <v>166</v>
      </c>
      <c r="E40" s="90" t="s">
        <v>167</v>
      </c>
      <c r="F40" s="86">
        <v>2500</v>
      </c>
      <c r="G40" s="87"/>
      <c r="H40" s="87"/>
      <c r="I40" s="87"/>
      <c r="J40" s="87"/>
      <c r="K40" s="87"/>
      <c r="L40" s="87">
        <v>1250</v>
      </c>
      <c r="M40" s="87"/>
      <c r="N40" s="87"/>
      <c r="O40" s="87"/>
      <c r="P40" s="87"/>
      <c r="Q40" s="87"/>
      <c r="R40" s="87"/>
      <c r="S40" s="87"/>
      <c r="T40" s="88">
        <v>1250</v>
      </c>
      <c r="U40" s="89">
        <f t="shared" si="0"/>
        <v>0</v>
      </c>
    </row>
    <row r="41" spans="2:21" x14ac:dyDescent="0.2">
      <c r="B41" s="84" t="s">
        <v>160</v>
      </c>
      <c r="C41" s="85">
        <v>1020</v>
      </c>
      <c r="D41" s="84" t="s">
        <v>168</v>
      </c>
      <c r="E41" s="90" t="s">
        <v>164</v>
      </c>
      <c r="F41" s="86">
        <v>250</v>
      </c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>
        <v>250</v>
      </c>
      <c r="S41" s="87"/>
      <c r="T41" s="88"/>
      <c r="U41" s="89">
        <f t="shared" si="0"/>
        <v>0</v>
      </c>
    </row>
    <row r="42" spans="2:21" x14ac:dyDescent="0.2">
      <c r="B42" s="84" t="s">
        <v>154</v>
      </c>
      <c r="C42" s="85" t="s">
        <v>20</v>
      </c>
      <c r="D42" s="84" t="s">
        <v>104</v>
      </c>
      <c r="E42" s="90" t="s">
        <v>111</v>
      </c>
      <c r="F42" s="86">
        <v>77</v>
      </c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8">
        <v>77</v>
      </c>
      <c r="U42" s="89">
        <f t="shared" si="0"/>
        <v>0</v>
      </c>
    </row>
    <row r="43" spans="2:21" x14ac:dyDescent="0.2">
      <c r="B43" s="53" t="s">
        <v>154</v>
      </c>
      <c r="C43" s="57" t="s">
        <v>20</v>
      </c>
      <c r="D43" s="53" t="s">
        <v>21</v>
      </c>
      <c r="E43" s="53" t="s">
        <v>11</v>
      </c>
      <c r="F43" s="51">
        <v>345.58</v>
      </c>
      <c r="G43" s="54"/>
      <c r="H43" s="54">
        <v>345.58</v>
      </c>
      <c r="I43" s="54"/>
      <c r="J43" s="54"/>
      <c r="K43" s="87"/>
      <c r="L43" s="54"/>
      <c r="M43" s="54"/>
      <c r="N43" s="54"/>
      <c r="O43" s="54"/>
      <c r="P43" s="54"/>
      <c r="Q43" s="54"/>
      <c r="R43" s="54"/>
      <c r="S43" s="54"/>
      <c r="T43" s="55"/>
      <c r="U43" s="50">
        <f t="shared" si="0"/>
        <v>0</v>
      </c>
    </row>
    <row r="44" spans="2:21" x14ac:dyDescent="0.2">
      <c r="B44" s="84" t="s">
        <v>155</v>
      </c>
      <c r="C44" s="85" t="s">
        <v>20</v>
      </c>
      <c r="D44" s="84" t="s">
        <v>104</v>
      </c>
      <c r="E44" s="84" t="s">
        <v>111</v>
      </c>
      <c r="F44" s="86">
        <v>77</v>
      </c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8">
        <v>77</v>
      </c>
      <c r="U44" s="89">
        <f t="shared" si="0"/>
        <v>0</v>
      </c>
    </row>
    <row r="45" spans="2:21" x14ac:dyDescent="0.2">
      <c r="B45" s="53" t="s">
        <v>155</v>
      </c>
      <c r="C45" s="57" t="s">
        <v>20</v>
      </c>
      <c r="D45" s="53" t="s">
        <v>21</v>
      </c>
      <c r="E45" s="53" t="s">
        <v>11</v>
      </c>
      <c r="F45" s="51">
        <v>345.58</v>
      </c>
      <c r="G45" s="54"/>
      <c r="H45" s="54">
        <v>345.58</v>
      </c>
      <c r="I45" s="54"/>
      <c r="J45" s="54"/>
      <c r="K45" s="87"/>
      <c r="L45" s="54"/>
      <c r="M45" s="54"/>
      <c r="N45" s="54"/>
      <c r="O45" s="54"/>
      <c r="P45" s="54"/>
      <c r="Q45" s="54"/>
      <c r="R45" s="54"/>
      <c r="S45" s="54"/>
      <c r="T45" s="55"/>
      <c r="U45" s="50">
        <f t="shared" si="0"/>
        <v>0</v>
      </c>
    </row>
    <row r="46" spans="2:21" x14ac:dyDescent="0.2">
      <c r="B46" s="47" t="s">
        <v>181</v>
      </c>
      <c r="C46" s="57">
        <v>1021</v>
      </c>
      <c r="D46" s="53" t="s">
        <v>59</v>
      </c>
      <c r="E46" s="53" t="s">
        <v>128</v>
      </c>
      <c r="F46" s="51">
        <v>69.44</v>
      </c>
      <c r="G46" s="54">
        <v>11.57</v>
      </c>
      <c r="H46" s="54"/>
      <c r="I46" s="54"/>
      <c r="J46" s="54"/>
      <c r="K46" s="87"/>
      <c r="L46" s="54"/>
      <c r="M46" s="54"/>
      <c r="N46" s="54"/>
      <c r="O46" s="54"/>
      <c r="P46" s="54"/>
      <c r="Q46" s="54"/>
      <c r="R46" s="54"/>
      <c r="S46" s="54"/>
      <c r="T46" s="55">
        <v>57.87</v>
      </c>
      <c r="U46" s="50">
        <f t="shared" si="0"/>
        <v>0</v>
      </c>
    </row>
    <row r="47" spans="2:21" x14ac:dyDescent="0.2">
      <c r="B47" s="47" t="s">
        <v>184</v>
      </c>
      <c r="C47" s="85" t="s">
        <v>20</v>
      </c>
      <c r="D47" s="84" t="s">
        <v>120</v>
      </c>
      <c r="E47" s="84" t="s">
        <v>185</v>
      </c>
      <c r="F47" s="86">
        <v>303.86</v>
      </c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8">
        <v>303.86</v>
      </c>
      <c r="U47" s="89">
        <f t="shared" si="0"/>
        <v>0</v>
      </c>
    </row>
    <row r="48" spans="2:21" x14ac:dyDescent="0.2">
      <c r="B48" s="53" t="s">
        <v>183</v>
      </c>
      <c r="C48" s="57">
        <v>1022</v>
      </c>
      <c r="D48" s="53" t="s">
        <v>170</v>
      </c>
      <c r="E48" s="53" t="s">
        <v>171</v>
      </c>
      <c r="F48" s="51">
        <v>2635.2</v>
      </c>
      <c r="G48" s="54">
        <v>439.2</v>
      </c>
      <c r="H48" s="54"/>
      <c r="I48" s="54"/>
      <c r="J48" s="54"/>
      <c r="K48" s="87"/>
      <c r="L48" s="54"/>
      <c r="M48" s="54"/>
      <c r="N48" s="54"/>
      <c r="O48" s="54"/>
      <c r="P48" s="54"/>
      <c r="Q48" s="54">
        <v>2196</v>
      </c>
      <c r="R48" s="54"/>
      <c r="S48" s="54"/>
      <c r="T48" s="55"/>
      <c r="U48" s="50">
        <f t="shared" si="0"/>
        <v>0</v>
      </c>
    </row>
    <row r="49" spans="2:21" x14ac:dyDescent="0.2">
      <c r="B49" s="53" t="s">
        <v>169</v>
      </c>
      <c r="C49" s="57">
        <v>1023</v>
      </c>
      <c r="D49" s="53" t="s">
        <v>21</v>
      </c>
      <c r="E49" s="53" t="s">
        <v>172</v>
      </c>
      <c r="F49" s="51">
        <v>235.14</v>
      </c>
      <c r="G49" s="54"/>
      <c r="H49" s="54">
        <v>122.89</v>
      </c>
      <c r="I49" s="54">
        <v>105.45</v>
      </c>
      <c r="J49" s="54">
        <v>6.8</v>
      </c>
      <c r="K49" s="87"/>
      <c r="L49" s="54"/>
      <c r="M49" s="54"/>
      <c r="N49" s="54"/>
      <c r="O49" s="54"/>
      <c r="P49" s="54"/>
      <c r="Q49" s="54"/>
      <c r="R49" s="54"/>
      <c r="S49" s="54"/>
      <c r="T49" s="55"/>
      <c r="U49" s="50">
        <f t="shared" si="0"/>
        <v>0</v>
      </c>
    </row>
    <row r="50" spans="2:21" x14ac:dyDescent="0.2">
      <c r="B50" s="84" t="s">
        <v>174</v>
      </c>
      <c r="C50" s="85" t="s">
        <v>20</v>
      </c>
      <c r="D50" s="84" t="s">
        <v>21</v>
      </c>
      <c r="E50" s="84" t="s">
        <v>11</v>
      </c>
      <c r="F50" s="86">
        <v>359.23</v>
      </c>
      <c r="G50" s="87"/>
      <c r="H50" s="87">
        <v>359.23</v>
      </c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8"/>
      <c r="U50" s="89">
        <f t="shared" si="0"/>
        <v>0</v>
      </c>
    </row>
    <row r="51" spans="2:21" x14ac:dyDescent="0.2">
      <c r="B51" s="84" t="s">
        <v>174</v>
      </c>
      <c r="C51" s="85" t="s">
        <v>20</v>
      </c>
      <c r="D51" s="84" t="s">
        <v>104</v>
      </c>
      <c r="E51" s="84" t="s">
        <v>111</v>
      </c>
      <c r="F51" s="86">
        <v>77</v>
      </c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8">
        <v>77</v>
      </c>
      <c r="U51" s="89">
        <f t="shared" si="0"/>
        <v>0</v>
      </c>
    </row>
    <row r="52" spans="2:21" x14ac:dyDescent="0.2">
      <c r="B52" s="53" t="s">
        <v>182</v>
      </c>
      <c r="C52" s="57">
        <v>1024</v>
      </c>
      <c r="D52" s="53" t="s">
        <v>42</v>
      </c>
      <c r="E52" s="53" t="s">
        <v>90</v>
      </c>
      <c r="F52" s="51">
        <v>36</v>
      </c>
      <c r="G52" s="54">
        <v>6</v>
      </c>
      <c r="H52" s="54"/>
      <c r="I52" s="54"/>
      <c r="J52" s="54"/>
      <c r="K52" s="87"/>
      <c r="L52" s="54"/>
      <c r="M52" s="54"/>
      <c r="N52" s="54"/>
      <c r="O52" s="54"/>
      <c r="P52" s="54">
        <v>30</v>
      </c>
      <c r="Q52" s="54"/>
      <c r="R52" s="54"/>
      <c r="S52" s="54"/>
      <c r="T52" s="55"/>
      <c r="U52" s="50">
        <f t="shared" si="0"/>
        <v>0</v>
      </c>
    </row>
    <row r="53" spans="2:21" x14ac:dyDescent="0.2">
      <c r="B53" s="53" t="s">
        <v>175</v>
      </c>
      <c r="C53" s="57" t="s">
        <v>20</v>
      </c>
      <c r="D53" s="53" t="s">
        <v>21</v>
      </c>
      <c r="E53" s="53" t="s">
        <v>11</v>
      </c>
      <c r="F53" s="51">
        <v>359.23</v>
      </c>
      <c r="G53" s="54"/>
      <c r="H53" s="54">
        <v>359.23</v>
      </c>
      <c r="I53" s="54"/>
      <c r="J53" s="54"/>
      <c r="K53" s="87"/>
      <c r="L53" s="54"/>
      <c r="M53" s="54"/>
      <c r="N53" s="54"/>
      <c r="O53" s="54"/>
      <c r="P53" s="54"/>
      <c r="Q53" s="54"/>
      <c r="R53" s="54"/>
      <c r="S53" s="54"/>
      <c r="T53" s="55"/>
      <c r="U53" s="50">
        <f t="shared" si="0"/>
        <v>0</v>
      </c>
    </row>
    <row r="54" spans="2:21" x14ac:dyDescent="0.2">
      <c r="B54" s="53" t="s">
        <v>175</v>
      </c>
      <c r="C54" s="57" t="s">
        <v>20</v>
      </c>
      <c r="D54" s="53" t="s">
        <v>104</v>
      </c>
      <c r="E54" s="53" t="s">
        <v>111</v>
      </c>
      <c r="F54" s="51">
        <v>77</v>
      </c>
      <c r="G54" s="54"/>
      <c r="H54" s="54"/>
      <c r="I54" s="54"/>
      <c r="J54" s="54"/>
      <c r="K54" s="87"/>
      <c r="L54" s="54"/>
      <c r="M54" s="54"/>
      <c r="N54" s="54"/>
      <c r="O54" s="54"/>
      <c r="P54" s="54"/>
      <c r="Q54" s="54"/>
      <c r="R54" s="54"/>
      <c r="S54" s="54"/>
      <c r="T54" s="55">
        <v>77</v>
      </c>
      <c r="U54" s="50">
        <f t="shared" si="0"/>
        <v>0</v>
      </c>
    </row>
    <row r="55" spans="2:21" x14ac:dyDescent="0.2">
      <c r="B55" s="53" t="s">
        <v>176</v>
      </c>
      <c r="C55" s="57">
        <v>1025</v>
      </c>
      <c r="D55" s="53" t="s">
        <v>21</v>
      </c>
      <c r="E55" s="53" t="s">
        <v>177</v>
      </c>
      <c r="F55" s="51">
        <v>35.15</v>
      </c>
      <c r="G55" s="54"/>
      <c r="H55" s="54"/>
      <c r="I55" s="54">
        <v>35.15</v>
      </c>
      <c r="J55" s="54"/>
      <c r="K55" s="87"/>
      <c r="L55" s="54"/>
      <c r="M55" s="54"/>
      <c r="N55" s="54"/>
      <c r="O55" s="54"/>
      <c r="P55" s="54"/>
      <c r="Q55" s="54"/>
      <c r="R55" s="54"/>
      <c r="S55" s="54"/>
      <c r="T55" s="55"/>
      <c r="U55" s="50">
        <f t="shared" si="0"/>
        <v>0</v>
      </c>
    </row>
    <row r="56" spans="2:21" x14ac:dyDescent="0.2">
      <c r="B56" s="53" t="s">
        <v>178</v>
      </c>
      <c r="C56" s="57" t="s">
        <v>20</v>
      </c>
      <c r="D56" s="53" t="s">
        <v>21</v>
      </c>
      <c r="E56" s="53" t="s">
        <v>11</v>
      </c>
      <c r="F56" s="51">
        <v>359.23</v>
      </c>
      <c r="G56" s="54"/>
      <c r="H56" s="54">
        <v>359.23</v>
      </c>
      <c r="I56" s="54"/>
      <c r="J56" s="54"/>
      <c r="K56" s="87"/>
      <c r="L56" s="54"/>
      <c r="M56" s="54"/>
      <c r="N56" s="54"/>
      <c r="O56" s="54"/>
      <c r="P56" s="54"/>
      <c r="Q56" s="54"/>
      <c r="R56" s="54"/>
      <c r="S56" s="54"/>
      <c r="T56" s="55"/>
      <c r="U56" s="50">
        <f t="shared" si="0"/>
        <v>0</v>
      </c>
    </row>
    <row r="57" spans="2:21" ht="12" customHeight="1" x14ac:dyDescent="0.2">
      <c r="B57" s="53" t="s">
        <v>178</v>
      </c>
      <c r="C57" s="57" t="s">
        <v>20</v>
      </c>
      <c r="D57" s="53" t="s">
        <v>104</v>
      </c>
      <c r="E57" s="53" t="s">
        <v>111</v>
      </c>
      <c r="F57" s="51">
        <v>77</v>
      </c>
      <c r="G57" s="54"/>
      <c r="H57" s="54"/>
      <c r="I57" s="54"/>
      <c r="J57" s="54"/>
      <c r="K57" s="87"/>
      <c r="L57" s="54"/>
      <c r="M57" s="54"/>
      <c r="N57" s="54"/>
      <c r="O57" s="54"/>
      <c r="P57" s="54"/>
      <c r="Q57" s="54"/>
      <c r="R57" s="54"/>
      <c r="S57" s="54"/>
      <c r="T57" s="55">
        <v>77</v>
      </c>
      <c r="U57" s="50">
        <f t="shared" si="0"/>
        <v>0</v>
      </c>
    </row>
    <row r="58" spans="2:21" x14ac:dyDescent="0.2">
      <c r="B58" s="53" t="s">
        <v>196</v>
      </c>
      <c r="C58" s="57">
        <v>1027</v>
      </c>
      <c r="D58" s="53" t="s">
        <v>187</v>
      </c>
      <c r="E58" s="53" t="s">
        <v>195</v>
      </c>
      <c r="F58" s="102">
        <v>964.08</v>
      </c>
      <c r="G58" s="54">
        <v>160.68</v>
      </c>
      <c r="H58" s="54"/>
      <c r="I58" s="54"/>
      <c r="J58" s="54"/>
      <c r="K58" s="87"/>
      <c r="L58" s="54">
        <v>803.4</v>
      </c>
      <c r="M58" s="54"/>
      <c r="N58" s="54"/>
      <c r="O58" s="54"/>
      <c r="P58" s="54"/>
      <c r="Q58" s="54"/>
      <c r="R58" s="54"/>
      <c r="S58" s="54"/>
      <c r="T58" s="55"/>
      <c r="U58" s="50">
        <f t="shared" si="0"/>
        <v>0</v>
      </c>
    </row>
    <row r="59" spans="2:21" x14ac:dyDescent="0.2">
      <c r="B59" s="84" t="s">
        <v>78</v>
      </c>
      <c r="C59" s="84">
        <v>1</v>
      </c>
      <c r="D59" s="84" t="s">
        <v>57</v>
      </c>
      <c r="E59" s="84" t="s">
        <v>79</v>
      </c>
      <c r="F59" s="87">
        <v>603.5</v>
      </c>
      <c r="G59" s="87">
        <v>100.58</v>
      </c>
      <c r="H59" s="87"/>
      <c r="I59" s="87"/>
      <c r="J59" s="87"/>
      <c r="K59" s="87">
        <v>502.92</v>
      </c>
      <c r="L59" s="54"/>
      <c r="M59" s="54"/>
      <c r="N59" s="54"/>
      <c r="O59" s="54"/>
      <c r="P59" s="54"/>
      <c r="Q59" s="54"/>
      <c r="R59" s="54"/>
      <c r="S59" s="54"/>
      <c r="T59" s="55"/>
      <c r="U59" s="50">
        <f t="shared" si="0"/>
        <v>0</v>
      </c>
    </row>
    <row r="60" spans="2:21" x14ac:dyDescent="0.2">
      <c r="B60" s="84" t="s">
        <v>200</v>
      </c>
      <c r="C60" s="84">
        <v>1</v>
      </c>
      <c r="D60" s="84" t="s">
        <v>57</v>
      </c>
      <c r="E60" s="84" t="s">
        <v>116</v>
      </c>
      <c r="F60" s="87">
        <v>33.99</v>
      </c>
      <c r="G60" s="87">
        <v>5.67</v>
      </c>
      <c r="H60" s="87"/>
      <c r="I60" s="87"/>
      <c r="J60" s="87"/>
      <c r="K60" s="87">
        <v>28.32</v>
      </c>
      <c r="L60" s="54"/>
      <c r="M60" s="54"/>
      <c r="N60" s="54"/>
      <c r="O60" s="54"/>
      <c r="P60" s="54"/>
      <c r="Q60" s="54"/>
      <c r="R60" s="54"/>
      <c r="S60" s="54"/>
      <c r="T60" s="55"/>
      <c r="U60" s="50">
        <f t="shared" si="0"/>
        <v>0</v>
      </c>
    </row>
    <row r="61" spans="2:21" ht="10.8" customHeight="1" x14ac:dyDescent="0.2">
      <c r="B61" s="84" t="s">
        <v>81</v>
      </c>
      <c r="C61" s="84">
        <v>2</v>
      </c>
      <c r="D61" s="84" t="s">
        <v>80</v>
      </c>
      <c r="E61" s="84" t="s">
        <v>117</v>
      </c>
      <c r="F61" s="87">
        <v>9.02</v>
      </c>
      <c r="G61" s="87">
        <v>1.5</v>
      </c>
      <c r="H61" s="87"/>
      <c r="I61" s="87"/>
      <c r="J61" s="87"/>
      <c r="K61" s="87">
        <v>7.52</v>
      </c>
      <c r="L61" s="54"/>
      <c r="M61" s="54"/>
      <c r="N61" s="54"/>
      <c r="O61" s="54"/>
      <c r="P61" s="54"/>
      <c r="Q61" s="54"/>
      <c r="R61" s="54"/>
      <c r="S61" s="54"/>
      <c r="T61" s="55"/>
      <c r="U61" s="50">
        <f t="shared" si="0"/>
        <v>0</v>
      </c>
    </row>
    <row r="62" spans="2:21" ht="10.8" customHeight="1" x14ac:dyDescent="0.2">
      <c r="B62" s="84" t="s">
        <v>144</v>
      </c>
      <c r="C62" s="84">
        <v>3</v>
      </c>
      <c r="D62" s="84" t="s">
        <v>139</v>
      </c>
      <c r="E62" s="84" t="s">
        <v>140</v>
      </c>
      <c r="F62" s="87">
        <v>108</v>
      </c>
      <c r="G62" s="87">
        <v>90</v>
      </c>
      <c r="H62" s="87"/>
      <c r="I62" s="87"/>
      <c r="J62" s="87"/>
      <c r="K62" s="87">
        <v>18</v>
      </c>
      <c r="L62" s="54"/>
      <c r="M62" s="54"/>
      <c r="N62" s="54"/>
      <c r="O62" s="54"/>
      <c r="P62" s="54"/>
      <c r="Q62" s="54"/>
      <c r="R62" s="54"/>
      <c r="S62" s="54"/>
      <c r="T62" s="55"/>
      <c r="U62" s="50">
        <f t="shared" si="0"/>
        <v>0</v>
      </c>
    </row>
    <row r="63" spans="2:21" ht="10.8" customHeight="1" x14ac:dyDescent="0.2">
      <c r="B63" s="84" t="s">
        <v>160</v>
      </c>
      <c r="C63" s="84">
        <v>4</v>
      </c>
      <c r="D63" s="84" t="s">
        <v>57</v>
      </c>
      <c r="E63" s="84" t="s">
        <v>153</v>
      </c>
      <c r="F63" s="87">
        <v>39.979999999999997</v>
      </c>
      <c r="G63" s="87">
        <v>6.66</v>
      </c>
      <c r="H63" s="87"/>
      <c r="I63" s="87"/>
      <c r="J63" s="87"/>
      <c r="K63" s="87">
        <v>33.32</v>
      </c>
      <c r="L63" s="54"/>
      <c r="M63" s="54"/>
      <c r="N63" s="54"/>
      <c r="O63" s="54"/>
      <c r="P63" s="54"/>
      <c r="Q63" s="54"/>
      <c r="R63" s="54"/>
      <c r="S63" s="54"/>
      <c r="T63" s="55"/>
      <c r="U63" s="50">
        <f t="shared" si="0"/>
        <v>0</v>
      </c>
    </row>
    <row r="64" spans="2:21" x14ac:dyDescent="0.2">
      <c r="B64" s="84" t="s">
        <v>173</v>
      </c>
      <c r="C64" s="84">
        <v>5</v>
      </c>
      <c r="D64" s="84" t="s">
        <v>179</v>
      </c>
      <c r="E64" s="84" t="s">
        <v>180</v>
      </c>
      <c r="F64" s="87">
        <v>1301.2</v>
      </c>
      <c r="G64" s="87">
        <v>216.87</v>
      </c>
      <c r="H64" s="87"/>
      <c r="I64" s="87"/>
      <c r="J64" s="87"/>
      <c r="K64" s="87">
        <v>1084.33</v>
      </c>
      <c r="L64" s="54"/>
      <c r="M64" s="54"/>
      <c r="N64" s="54"/>
      <c r="O64" s="54"/>
      <c r="P64" s="54"/>
      <c r="Q64" s="54"/>
      <c r="R64" s="54"/>
      <c r="S64" s="54"/>
      <c r="T64" s="55"/>
      <c r="U64" s="50">
        <f t="shared" si="0"/>
        <v>0</v>
      </c>
    </row>
    <row r="65" spans="2:21" x14ac:dyDescent="0.2">
      <c r="B65" s="53"/>
      <c r="C65" s="57"/>
      <c r="D65" s="53"/>
      <c r="E65" s="53"/>
      <c r="F65" s="51"/>
      <c r="G65" s="54"/>
      <c r="H65" s="54"/>
      <c r="I65" s="54"/>
      <c r="J65" s="54"/>
      <c r="K65" s="87"/>
      <c r="L65" s="54"/>
      <c r="M65" s="54"/>
      <c r="N65" s="54"/>
      <c r="O65" s="54"/>
      <c r="P65" s="54"/>
      <c r="Q65" s="54"/>
      <c r="R65" s="54"/>
      <c r="S65" s="54"/>
      <c r="T65" s="55"/>
      <c r="U65" s="50">
        <f t="shared" si="0"/>
        <v>0</v>
      </c>
    </row>
    <row r="66" spans="2:21" x14ac:dyDescent="0.2">
      <c r="B66" s="53"/>
      <c r="C66" s="57"/>
      <c r="D66" s="53"/>
      <c r="E66" s="53"/>
      <c r="F66" s="51"/>
      <c r="G66" s="51"/>
      <c r="H66" s="54"/>
      <c r="I66" s="54"/>
      <c r="J66" s="54"/>
      <c r="K66" s="87"/>
      <c r="L66" s="54"/>
      <c r="M66" s="54"/>
      <c r="N66" s="54"/>
      <c r="O66" s="54"/>
      <c r="P66" s="54"/>
      <c r="Q66" s="54"/>
      <c r="R66" s="54"/>
      <c r="S66" s="54"/>
      <c r="T66" s="55"/>
      <c r="U66" s="50">
        <f t="shared" si="0"/>
        <v>0</v>
      </c>
    </row>
    <row r="67" spans="2:21" x14ac:dyDescent="0.2">
      <c r="B67" s="58"/>
      <c r="C67" s="58"/>
      <c r="D67" s="58"/>
      <c r="E67" s="58"/>
      <c r="F67" s="59"/>
      <c r="G67" s="59"/>
      <c r="H67" s="59"/>
      <c r="I67" s="59"/>
      <c r="J67" s="59"/>
      <c r="K67" s="92"/>
      <c r="L67" s="59"/>
      <c r="M67" s="59"/>
      <c r="N67" s="59"/>
      <c r="O67" s="59"/>
      <c r="P67" s="59"/>
      <c r="Q67" s="59"/>
      <c r="R67" s="59"/>
      <c r="S67" s="59"/>
      <c r="T67" s="60"/>
      <c r="U67" s="61"/>
    </row>
    <row r="68" spans="2:21" x14ac:dyDescent="0.2">
      <c r="E68" s="62" t="s">
        <v>37</v>
      </c>
      <c r="F68" s="63">
        <f>SUM(F4:F67)</f>
        <v>19524.570000000003</v>
      </c>
      <c r="G68" s="63">
        <f>SUM(G4:G67)</f>
        <v>1137.25</v>
      </c>
      <c r="H68" s="63">
        <f>SUM(H4:H67)</f>
        <v>4310.7999999999993</v>
      </c>
      <c r="I68" s="63">
        <f>SUM(I4:I67)</f>
        <v>140.6</v>
      </c>
      <c r="J68" s="63">
        <f>SUM(J4:J67)</f>
        <v>11.79</v>
      </c>
      <c r="K68" s="63">
        <f>SUM(K3:K67)</f>
        <v>1939.6100000000001</v>
      </c>
      <c r="L68" s="63">
        <f t="shared" ref="L68:T68" si="1">SUM(L4:L67)</f>
        <v>2059.23</v>
      </c>
      <c r="M68" s="63">
        <f t="shared" si="1"/>
        <v>1026.17</v>
      </c>
      <c r="N68" s="63">
        <f t="shared" si="1"/>
        <v>154.38</v>
      </c>
      <c r="O68" s="63">
        <f t="shared" si="1"/>
        <v>320</v>
      </c>
      <c r="P68" s="63">
        <f t="shared" si="1"/>
        <v>140</v>
      </c>
      <c r="Q68" s="63">
        <f t="shared" si="1"/>
        <v>2255.9499999999998</v>
      </c>
      <c r="R68" s="63">
        <f t="shared" si="1"/>
        <v>1521.72</v>
      </c>
      <c r="S68" s="63">
        <f t="shared" si="1"/>
        <v>0</v>
      </c>
      <c r="T68" s="63">
        <f t="shared" si="1"/>
        <v>4507.07</v>
      </c>
      <c r="U68" s="64"/>
    </row>
  </sheetData>
  <conditionalFormatting sqref="U4:U66">
    <cfRule type="cellIs" dxfId="0" priority="1" operator="notEqual">
      <formula>0</formula>
    </cfRule>
    <cfRule type="cellIs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K6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C426-4074-4FB4-AA7E-DB548EABE7AB}">
  <dimension ref="A1:E31"/>
  <sheetViews>
    <sheetView tabSelected="1" workbookViewId="0">
      <selection activeCell="D24" sqref="D24"/>
    </sheetView>
  </sheetViews>
  <sheetFormatPr defaultRowHeight="14.4" x14ac:dyDescent="0.3"/>
  <cols>
    <col min="2" max="2" width="17.33203125" customWidth="1"/>
    <col min="3" max="3" width="11.5546875" customWidth="1"/>
    <col min="4" max="4" width="22.5546875" customWidth="1"/>
    <col min="5" max="5" width="24" customWidth="1"/>
    <col min="9" max="10" width="21.77734375" customWidth="1"/>
  </cols>
  <sheetData>
    <row r="1" spans="1:5" x14ac:dyDescent="0.3">
      <c r="A1" s="104" t="s">
        <v>1</v>
      </c>
      <c r="B1" s="105" t="s">
        <v>47</v>
      </c>
      <c r="C1" s="105" t="s">
        <v>48</v>
      </c>
      <c r="D1" s="105" t="s">
        <v>50</v>
      </c>
      <c r="E1" s="106" t="s">
        <v>49</v>
      </c>
    </row>
    <row r="2" spans="1:5" x14ac:dyDescent="0.3">
      <c r="A2" s="107" t="s">
        <v>91</v>
      </c>
      <c r="B2" s="113">
        <v>422637073</v>
      </c>
      <c r="C2" s="114">
        <v>6</v>
      </c>
      <c r="D2" s="113" t="s">
        <v>203</v>
      </c>
      <c r="E2" s="107" t="s">
        <v>90</v>
      </c>
    </row>
    <row r="3" spans="1:5" x14ac:dyDescent="0.3">
      <c r="A3" s="107" t="s">
        <v>92</v>
      </c>
      <c r="B3" s="113">
        <v>422637073</v>
      </c>
      <c r="C3" s="114">
        <v>4</v>
      </c>
      <c r="D3" s="113" t="s">
        <v>203</v>
      </c>
      <c r="E3" s="107" t="s">
        <v>93</v>
      </c>
    </row>
    <row r="4" spans="1:5" x14ac:dyDescent="0.3">
      <c r="A4" s="107" t="s">
        <v>91</v>
      </c>
      <c r="B4" s="113">
        <v>220430231</v>
      </c>
      <c r="C4" s="114">
        <v>8.39</v>
      </c>
      <c r="D4" s="113" t="s">
        <v>203</v>
      </c>
      <c r="E4" s="107" t="s">
        <v>205</v>
      </c>
    </row>
    <row r="5" spans="1:5" x14ac:dyDescent="0.3">
      <c r="A5" s="107" t="s">
        <v>97</v>
      </c>
      <c r="B5" s="113">
        <v>257624933</v>
      </c>
      <c r="C5" s="114">
        <v>3.27</v>
      </c>
      <c r="D5" s="113" t="s">
        <v>204</v>
      </c>
      <c r="E5" s="107" t="s">
        <v>213</v>
      </c>
    </row>
    <row r="6" spans="1:5" x14ac:dyDescent="0.3">
      <c r="A6" s="108" t="s">
        <v>81</v>
      </c>
      <c r="B6" s="113">
        <v>422637073</v>
      </c>
      <c r="C6" s="110">
        <v>6</v>
      </c>
      <c r="D6" s="110" t="s">
        <v>203</v>
      </c>
      <c r="E6" s="107" t="s">
        <v>90</v>
      </c>
    </row>
    <row r="7" spans="1:5" x14ac:dyDescent="0.3">
      <c r="A7" s="108" t="s">
        <v>123</v>
      </c>
      <c r="B7" s="109">
        <v>785375777</v>
      </c>
      <c r="C7" s="110">
        <v>30.88</v>
      </c>
      <c r="D7" s="110" t="s">
        <v>203</v>
      </c>
      <c r="E7" s="107" t="s">
        <v>212</v>
      </c>
    </row>
    <row r="8" spans="1:5" x14ac:dyDescent="0.3">
      <c r="A8" s="108" t="s">
        <v>126</v>
      </c>
      <c r="B8" s="111">
        <v>887750270</v>
      </c>
      <c r="C8" s="112">
        <v>11.99</v>
      </c>
      <c r="D8" s="110" t="s">
        <v>203</v>
      </c>
      <c r="E8" s="107" t="s">
        <v>215</v>
      </c>
    </row>
    <row r="9" spans="1:5" x14ac:dyDescent="0.3">
      <c r="A9" s="108" t="s">
        <v>135</v>
      </c>
      <c r="B9" s="113">
        <v>220430231</v>
      </c>
      <c r="C9" s="114">
        <v>7.79</v>
      </c>
      <c r="D9" s="110" t="s">
        <v>203</v>
      </c>
      <c r="E9" s="107" t="s">
        <v>206</v>
      </c>
    </row>
    <row r="10" spans="1:5" x14ac:dyDescent="0.3">
      <c r="A10" s="108" t="s">
        <v>133</v>
      </c>
      <c r="B10" s="111">
        <v>166846720</v>
      </c>
      <c r="C10" s="112">
        <v>1.1599999999999999</v>
      </c>
      <c r="D10" s="110" t="s">
        <v>204</v>
      </c>
      <c r="E10" s="107" t="s">
        <v>134</v>
      </c>
    </row>
    <row r="11" spans="1:5" x14ac:dyDescent="0.3">
      <c r="A11" s="108" t="s">
        <v>136</v>
      </c>
      <c r="B11" s="111">
        <v>209918933</v>
      </c>
      <c r="C11" s="112">
        <v>13.04</v>
      </c>
      <c r="D11" s="110" t="s">
        <v>203</v>
      </c>
      <c r="E11" s="107" t="s">
        <v>207</v>
      </c>
    </row>
    <row r="12" spans="1:5" x14ac:dyDescent="0.3">
      <c r="A12" s="108" t="s">
        <v>143</v>
      </c>
      <c r="B12" s="113">
        <v>422637073</v>
      </c>
      <c r="C12" s="112">
        <v>6</v>
      </c>
      <c r="D12" s="110" t="s">
        <v>203</v>
      </c>
      <c r="E12" s="107" t="s">
        <v>90</v>
      </c>
    </row>
    <row r="13" spans="1:5" x14ac:dyDescent="0.3">
      <c r="A13" s="108" t="s">
        <v>181</v>
      </c>
      <c r="B13" s="113">
        <v>220430231</v>
      </c>
      <c r="C13" s="112">
        <v>11.57</v>
      </c>
      <c r="D13" s="110" t="s">
        <v>203</v>
      </c>
      <c r="E13" s="107" t="s">
        <v>206</v>
      </c>
    </row>
    <row r="14" spans="1:5" x14ac:dyDescent="0.3">
      <c r="A14" s="108" t="s">
        <v>183</v>
      </c>
      <c r="B14" s="111">
        <v>107031760</v>
      </c>
      <c r="C14" s="112">
        <v>439.2</v>
      </c>
      <c r="D14" s="110" t="s">
        <v>203</v>
      </c>
      <c r="E14" s="107" t="s">
        <v>214</v>
      </c>
    </row>
    <row r="15" spans="1:5" x14ac:dyDescent="0.3">
      <c r="A15" s="108" t="s">
        <v>182</v>
      </c>
      <c r="B15" s="113">
        <v>422637073</v>
      </c>
      <c r="C15" s="112">
        <v>6</v>
      </c>
      <c r="D15" s="110" t="s">
        <v>203</v>
      </c>
      <c r="E15" s="107" t="s">
        <v>90</v>
      </c>
    </row>
    <row r="16" spans="1:5" x14ac:dyDescent="0.3">
      <c r="A16" s="108" t="s">
        <v>196</v>
      </c>
      <c r="B16" s="111">
        <v>259107749</v>
      </c>
      <c r="C16" s="112">
        <v>160.68</v>
      </c>
      <c r="D16" s="110" t="s">
        <v>203</v>
      </c>
      <c r="E16" s="107" t="s">
        <v>195</v>
      </c>
    </row>
    <row r="17" spans="1:5" x14ac:dyDescent="0.3">
      <c r="A17" s="108" t="s">
        <v>78</v>
      </c>
      <c r="B17" s="115" t="s">
        <v>216</v>
      </c>
      <c r="C17" s="112">
        <v>100.58</v>
      </c>
      <c r="D17" s="110" t="s">
        <v>203</v>
      </c>
      <c r="E17" s="107" t="s">
        <v>79</v>
      </c>
    </row>
    <row r="18" spans="1:5" x14ac:dyDescent="0.3">
      <c r="A18" s="108" t="s">
        <v>200</v>
      </c>
      <c r="B18" s="111">
        <v>190023639</v>
      </c>
      <c r="C18" s="112">
        <v>5.67</v>
      </c>
      <c r="D18" s="110" t="s">
        <v>203</v>
      </c>
      <c r="E18" s="107" t="s">
        <v>208</v>
      </c>
    </row>
    <row r="19" spans="1:5" x14ac:dyDescent="0.3">
      <c r="A19" s="108" t="s">
        <v>81</v>
      </c>
      <c r="B19" s="111">
        <v>727255821</v>
      </c>
      <c r="C19" s="112">
        <v>1.5</v>
      </c>
      <c r="D19" s="110" t="s">
        <v>203</v>
      </c>
      <c r="E19" s="107" t="s">
        <v>209</v>
      </c>
    </row>
    <row r="20" spans="1:5" x14ac:dyDescent="0.3">
      <c r="A20" s="108" t="s">
        <v>144</v>
      </c>
      <c r="B20" s="111">
        <v>876328389</v>
      </c>
      <c r="C20" s="112">
        <v>90</v>
      </c>
      <c r="D20" s="110" t="s">
        <v>203</v>
      </c>
      <c r="E20" s="107" t="s">
        <v>140</v>
      </c>
    </row>
    <row r="21" spans="1:5" x14ac:dyDescent="0.3">
      <c r="A21" s="107" t="s">
        <v>160</v>
      </c>
      <c r="B21" s="113">
        <v>257505159</v>
      </c>
      <c r="C21" s="114">
        <v>6.66</v>
      </c>
      <c r="D21" s="110" t="s">
        <v>204</v>
      </c>
      <c r="E21" s="107" t="s">
        <v>153</v>
      </c>
    </row>
    <row r="22" spans="1:5" x14ac:dyDescent="0.3">
      <c r="A22" s="107" t="s">
        <v>173</v>
      </c>
      <c r="B22" s="113">
        <v>182088650</v>
      </c>
      <c r="C22" s="114">
        <v>216.87</v>
      </c>
      <c r="D22" s="110" t="s">
        <v>203</v>
      </c>
      <c r="E22" s="107" t="s">
        <v>210</v>
      </c>
    </row>
    <row r="23" spans="1:5" x14ac:dyDescent="0.3">
      <c r="A23" s="30"/>
      <c r="B23" s="40"/>
      <c r="C23" s="32">
        <f>SUM(C2:C22)</f>
        <v>1137.25</v>
      </c>
      <c r="D23" s="34"/>
      <c r="E23" s="30"/>
    </row>
    <row r="24" spans="1:5" x14ac:dyDescent="0.3">
      <c r="A24" s="30"/>
      <c r="B24" s="40"/>
      <c r="C24" s="32"/>
      <c r="D24" s="34"/>
      <c r="E24" s="100"/>
    </row>
    <row r="25" spans="1:5" x14ac:dyDescent="0.3">
      <c r="A25" s="29"/>
      <c r="B25" s="39"/>
      <c r="C25" s="31"/>
      <c r="D25" s="33"/>
      <c r="E25" s="99"/>
    </row>
    <row r="26" spans="1:5" x14ac:dyDescent="0.3">
      <c r="A26" s="30"/>
      <c r="B26" s="40"/>
      <c r="C26" s="32"/>
      <c r="D26" s="34"/>
      <c r="E26" s="30"/>
    </row>
    <row r="27" spans="1:5" x14ac:dyDescent="0.3">
      <c r="A27" s="30"/>
      <c r="B27" s="40"/>
      <c r="C27" s="32"/>
      <c r="D27" s="34"/>
      <c r="E27" s="30"/>
    </row>
    <row r="28" spans="1:5" x14ac:dyDescent="0.3">
      <c r="A28" s="30"/>
      <c r="B28" s="40"/>
      <c r="C28" s="32"/>
      <c r="D28" s="34"/>
      <c r="E28" s="30"/>
    </row>
    <row r="29" spans="1:5" x14ac:dyDescent="0.3">
      <c r="A29" s="30"/>
      <c r="B29" s="40"/>
      <c r="C29" s="32"/>
      <c r="D29" s="34"/>
      <c r="E29" s="30"/>
    </row>
    <row r="30" spans="1:5" x14ac:dyDescent="0.3">
      <c r="A30" s="30"/>
      <c r="B30" s="40"/>
      <c r="C30" s="32"/>
      <c r="D30" s="34"/>
      <c r="E30" s="30"/>
    </row>
    <row r="31" spans="1:5" x14ac:dyDescent="0.3">
      <c r="B31" s="38"/>
      <c r="C31" s="4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76913-7A30-43C3-8F3B-14DF1674D32E}">
  <sheetPr>
    <pageSetUpPr fitToPage="1"/>
  </sheetPr>
  <dimension ref="A1:Q48"/>
  <sheetViews>
    <sheetView topLeftCell="A7" zoomScaleNormal="100" workbookViewId="0">
      <selection activeCell="A46" sqref="A46:D46"/>
    </sheetView>
  </sheetViews>
  <sheetFormatPr defaultRowHeight="14.4" x14ac:dyDescent="0.3"/>
  <cols>
    <col min="3" max="3" width="17.88671875" customWidth="1"/>
    <col min="4" max="4" width="20.44140625" customWidth="1"/>
    <col min="5" max="5" width="8.88671875" customWidth="1"/>
    <col min="6" max="6" width="12.109375" customWidth="1"/>
  </cols>
  <sheetData>
    <row r="1" spans="1:17" x14ac:dyDescent="0.3">
      <c r="A1" t="s">
        <v>60</v>
      </c>
    </row>
    <row r="2" spans="1:17" x14ac:dyDescent="0.3">
      <c r="A2" t="s">
        <v>190</v>
      </c>
      <c r="D2" s="73" t="s">
        <v>62</v>
      </c>
      <c r="E2" s="1"/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74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</row>
    <row r="3" spans="1:17" x14ac:dyDescent="0.3">
      <c r="A3" t="s">
        <v>61</v>
      </c>
      <c r="D3" s="73">
        <f>SUM(E3:Q3)</f>
        <v>170</v>
      </c>
      <c r="E3" s="1"/>
      <c r="F3">
        <v>5</v>
      </c>
      <c r="G3">
        <v>15</v>
      </c>
      <c r="H3">
        <v>15</v>
      </c>
      <c r="I3">
        <v>15</v>
      </c>
      <c r="J3">
        <v>15</v>
      </c>
      <c r="K3">
        <v>15</v>
      </c>
      <c r="L3">
        <v>15</v>
      </c>
      <c r="M3">
        <v>15</v>
      </c>
      <c r="N3">
        <v>15</v>
      </c>
      <c r="O3">
        <v>15</v>
      </c>
      <c r="P3">
        <v>15</v>
      </c>
      <c r="Q3">
        <v>15</v>
      </c>
    </row>
    <row r="4" spans="1:17" x14ac:dyDescent="0.3">
      <c r="A4" t="s">
        <v>75</v>
      </c>
      <c r="D4" s="73"/>
      <c r="E4" s="1"/>
    </row>
    <row r="5" spans="1:17" x14ac:dyDescent="0.3">
      <c r="A5" t="s">
        <v>76</v>
      </c>
      <c r="D5" s="73">
        <v>9128.7800000000007</v>
      </c>
      <c r="E5" s="1"/>
    </row>
    <row r="6" spans="1:17" x14ac:dyDescent="0.3">
      <c r="A6" t="s">
        <v>152</v>
      </c>
      <c r="D6" s="73">
        <v>209.4</v>
      </c>
      <c r="E6" s="1"/>
    </row>
    <row r="7" spans="1:17" x14ac:dyDescent="0.3">
      <c r="A7" t="s">
        <v>194</v>
      </c>
      <c r="D7" s="73">
        <v>265.2</v>
      </c>
      <c r="E7" s="1"/>
    </row>
    <row r="8" spans="1:17" x14ac:dyDescent="0.3">
      <c r="A8" t="s">
        <v>36</v>
      </c>
      <c r="D8">
        <f>SUM(D3:D7)</f>
        <v>9773.380000000001</v>
      </c>
      <c r="E8" s="1"/>
    </row>
    <row r="12" spans="1:17" x14ac:dyDescent="0.3">
      <c r="A12" t="s">
        <v>77</v>
      </c>
    </row>
    <row r="14" spans="1:17" ht="20.399999999999999" x14ac:dyDescent="0.3">
      <c r="A14" s="42" t="s">
        <v>1</v>
      </c>
      <c r="B14" s="43" t="s">
        <v>8</v>
      </c>
      <c r="C14" s="42" t="s">
        <v>9</v>
      </c>
      <c r="D14" s="42" t="s">
        <v>2</v>
      </c>
      <c r="E14" s="44" t="s">
        <v>10</v>
      </c>
      <c r="F14" s="44" t="s">
        <v>39</v>
      </c>
      <c r="G14" s="45" t="s">
        <v>4</v>
      </c>
    </row>
    <row r="15" spans="1:17" x14ac:dyDescent="0.3">
      <c r="A15" t="s">
        <v>78</v>
      </c>
      <c r="B15">
        <v>1</v>
      </c>
      <c r="C15" t="s">
        <v>57</v>
      </c>
      <c r="D15" t="s">
        <v>79</v>
      </c>
      <c r="E15">
        <v>603.5</v>
      </c>
      <c r="F15">
        <v>502.92</v>
      </c>
      <c r="G15">
        <v>100.58</v>
      </c>
    </row>
    <row r="16" spans="1:17" x14ac:dyDescent="0.3">
      <c r="B16">
        <v>1</v>
      </c>
      <c r="C16" t="s">
        <v>57</v>
      </c>
      <c r="D16" t="s">
        <v>116</v>
      </c>
      <c r="E16">
        <v>33.99</v>
      </c>
      <c r="F16">
        <v>28.32</v>
      </c>
      <c r="G16">
        <v>5.67</v>
      </c>
    </row>
    <row r="17" spans="1:7" x14ac:dyDescent="0.3">
      <c r="A17" t="s">
        <v>81</v>
      </c>
      <c r="B17">
        <v>2</v>
      </c>
      <c r="C17" t="s">
        <v>80</v>
      </c>
      <c r="D17" t="s">
        <v>117</v>
      </c>
      <c r="E17">
        <v>9.02</v>
      </c>
      <c r="F17">
        <v>7.52</v>
      </c>
      <c r="G17">
        <v>1.5</v>
      </c>
    </row>
    <row r="18" spans="1:7" x14ac:dyDescent="0.3">
      <c r="A18" t="s">
        <v>144</v>
      </c>
      <c r="B18">
        <v>3</v>
      </c>
      <c r="C18" t="s">
        <v>139</v>
      </c>
      <c r="D18" t="s">
        <v>140</v>
      </c>
      <c r="E18">
        <v>108</v>
      </c>
      <c r="F18">
        <v>18</v>
      </c>
      <c r="G18">
        <v>90</v>
      </c>
    </row>
    <row r="19" spans="1:7" x14ac:dyDescent="0.3">
      <c r="A19" t="s">
        <v>160</v>
      </c>
      <c r="B19">
        <v>4</v>
      </c>
      <c r="C19" t="s">
        <v>57</v>
      </c>
      <c r="D19" t="s">
        <v>153</v>
      </c>
      <c r="E19">
        <v>39.979999999999997</v>
      </c>
      <c r="F19">
        <v>33.32</v>
      </c>
      <c r="G19">
        <v>6.66</v>
      </c>
    </row>
    <row r="20" spans="1:7" x14ac:dyDescent="0.3">
      <c r="A20" t="s">
        <v>173</v>
      </c>
      <c r="B20">
        <v>5</v>
      </c>
      <c r="C20" t="s">
        <v>179</v>
      </c>
      <c r="D20" t="s">
        <v>180</v>
      </c>
      <c r="E20">
        <v>1301.2</v>
      </c>
      <c r="F20">
        <v>1084.33</v>
      </c>
      <c r="G20">
        <v>216.87</v>
      </c>
    </row>
    <row r="24" spans="1:7" x14ac:dyDescent="0.3">
      <c r="D24" s="38" t="s">
        <v>36</v>
      </c>
      <c r="E24" s="38">
        <f>SUM(E15:E23)</f>
        <v>2095.69</v>
      </c>
    </row>
    <row r="27" spans="1:7" x14ac:dyDescent="0.3">
      <c r="C27" t="s">
        <v>191</v>
      </c>
      <c r="E27">
        <f>SUM(D8)</f>
        <v>9773.380000000001</v>
      </c>
    </row>
    <row r="28" spans="1:7" x14ac:dyDescent="0.3">
      <c r="C28" t="s">
        <v>192</v>
      </c>
      <c r="E28">
        <f>SUM(E24)</f>
        <v>2095.69</v>
      </c>
    </row>
    <row r="29" spans="1:7" x14ac:dyDescent="0.3">
      <c r="C29" t="s">
        <v>193</v>
      </c>
      <c r="E29">
        <f>SUM(E27-E28)</f>
        <v>7677.6900000000005</v>
      </c>
    </row>
    <row r="32" spans="1:7" x14ac:dyDescent="0.3">
      <c r="D32" s="77"/>
    </row>
    <row r="35" spans="1:7" x14ac:dyDescent="0.3">
      <c r="C35" s="74"/>
    </row>
    <row r="39" spans="1:7" x14ac:dyDescent="0.3">
      <c r="A39" s="117" t="s">
        <v>27</v>
      </c>
      <c r="B39" s="117"/>
      <c r="C39" s="117"/>
      <c r="D39" s="117"/>
      <c r="E39" s="75"/>
      <c r="F39" s="78">
        <v>0</v>
      </c>
    </row>
    <row r="40" spans="1:7" x14ac:dyDescent="0.3">
      <c r="A40" s="117" t="s">
        <v>28</v>
      </c>
      <c r="B40" s="117"/>
      <c r="C40" s="117"/>
      <c r="D40" s="117"/>
      <c r="E40" s="75"/>
      <c r="F40" s="78">
        <f>SUM(D8)</f>
        <v>9773.380000000001</v>
      </c>
    </row>
    <row r="41" spans="1:7" x14ac:dyDescent="0.3">
      <c r="A41" s="117" t="s">
        <v>29</v>
      </c>
      <c r="B41" s="117"/>
      <c r="C41" s="117"/>
      <c r="D41" s="117"/>
      <c r="E41" s="75"/>
      <c r="F41" s="78">
        <f>SUM(E24)</f>
        <v>2095.69</v>
      </c>
    </row>
    <row r="42" spans="1:7" x14ac:dyDescent="0.3">
      <c r="A42" s="117" t="s">
        <v>30</v>
      </c>
      <c r="B42" s="117"/>
      <c r="C42" s="117"/>
      <c r="D42" s="117"/>
      <c r="E42" s="75"/>
      <c r="F42" s="78">
        <v>0</v>
      </c>
    </row>
    <row r="43" spans="1:7" x14ac:dyDescent="0.3">
      <c r="A43" s="117" t="s">
        <v>31</v>
      </c>
      <c r="B43" s="117"/>
      <c r="C43" s="117"/>
      <c r="D43" s="117"/>
      <c r="E43" s="75"/>
      <c r="F43" s="78"/>
    </row>
    <row r="44" spans="1:7" x14ac:dyDescent="0.3">
      <c r="A44" s="117" t="s">
        <v>32</v>
      </c>
      <c r="B44" s="117"/>
      <c r="C44" s="117"/>
      <c r="D44" s="117"/>
      <c r="E44" s="75"/>
      <c r="F44" s="78">
        <f>SUM(F39+F40-F41-F42+F43)</f>
        <v>7677.6900000000005</v>
      </c>
    </row>
    <row r="45" spans="1:7" x14ac:dyDescent="0.3">
      <c r="A45" s="117"/>
      <c r="B45" s="117"/>
      <c r="C45" s="117"/>
      <c r="D45" s="117"/>
      <c r="E45" s="75"/>
      <c r="F45" s="78"/>
    </row>
    <row r="46" spans="1:7" x14ac:dyDescent="0.3">
      <c r="A46" s="117" t="s">
        <v>33</v>
      </c>
      <c r="B46" s="117"/>
      <c r="C46" s="117"/>
      <c r="D46" s="117"/>
      <c r="E46" s="75"/>
      <c r="F46" s="78">
        <v>0</v>
      </c>
      <c r="G46" t="s">
        <v>82</v>
      </c>
    </row>
    <row r="47" spans="1:7" x14ac:dyDescent="0.3">
      <c r="A47" s="118" t="s">
        <v>35</v>
      </c>
      <c r="B47" s="118"/>
      <c r="C47" s="118"/>
      <c r="D47" s="118"/>
      <c r="E47" s="76"/>
      <c r="F47" s="79">
        <v>7677.69</v>
      </c>
    </row>
    <row r="48" spans="1:7" x14ac:dyDescent="0.3">
      <c r="A48" s="38"/>
      <c r="B48" s="38"/>
      <c r="C48" s="38"/>
      <c r="D48" s="38"/>
      <c r="E48" s="38"/>
      <c r="F48" s="38"/>
    </row>
  </sheetData>
  <mergeCells count="9">
    <mergeCell ref="A45:D45"/>
    <mergeCell ref="A46:D46"/>
    <mergeCell ref="A47:D47"/>
    <mergeCell ref="A39:D39"/>
    <mergeCell ref="A40:D40"/>
    <mergeCell ref="A41:D41"/>
    <mergeCell ref="A42:D42"/>
    <mergeCell ref="A43:D43"/>
    <mergeCell ref="A44:D44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Receipts and Payments -Overview</vt:lpstr>
      <vt:lpstr>Cash Book</vt:lpstr>
      <vt:lpstr>VAT</vt:lpstr>
      <vt:lpstr>SPFA</vt:lpstr>
      <vt:lpstr>'Receipts and Payments -Overview'!Print_Area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carlt</dc:creator>
  <cp:lastModifiedBy>Angela Livingstone</cp:lastModifiedBy>
  <cp:lastPrinted>2025-05-13T10:09:26Z</cp:lastPrinted>
  <dcterms:created xsi:type="dcterms:W3CDTF">2022-11-09T20:53:54Z</dcterms:created>
  <dcterms:modified xsi:type="dcterms:W3CDTF">2025-05-13T12:41:58Z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37d5f7-ab0f-4201-b716-e10274547e00_Enabled">
    <vt:lpwstr>true</vt:lpwstr>
  </property>
  <property fmtid="{D5CDD505-2E9C-101B-9397-08002B2CF9AE}" pid="3" name="MSIP_Label_e037d5f7-ab0f-4201-b716-e10274547e00_SetDate">
    <vt:lpwstr>2023-02-22T11:24:54Z</vt:lpwstr>
  </property>
  <property fmtid="{D5CDD505-2E9C-101B-9397-08002B2CF9AE}" pid="4" name="MSIP_Label_e037d5f7-ab0f-4201-b716-e10274547e00_Method">
    <vt:lpwstr>Privileged</vt:lpwstr>
  </property>
  <property fmtid="{D5CDD505-2E9C-101B-9397-08002B2CF9AE}" pid="5" name="MSIP_Label_e037d5f7-ab0f-4201-b716-e10274547e00_Name">
    <vt:lpwstr>e037d5f7-ab0f-4201-b716-e10274547e00</vt:lpwstr>
  </property>
  <property fmtid="{D5CDD505-2E9C-101B-9397-08002B2CF9AE}" pid="6" name="MSIP_Label_e037d5f7-ab0f-4201-b716-e10274547e00_SiteId">
    <vt:lpwstr>cc7f83dd-bc5a-4682-9b3e-062a900202a2</vt:lpwstr>
  </property>
  <property fmtid="{D5CDD505-2E9C-101B-9397-08002B2CF9AE}" pid="7" name="MSIP_Label_e037d5f7-ab0f-4201-b716-e10274547e00_ActionId">
    <vt:lpwstr>75e11c1f-d85b-44ef-ab2d-c01b6cad2151</vt:lpwstr>
  </property>
  <property fmtid="{D5CDD505-2E9C-101B-9397-08002B2CF9AE}" pid="8" name="MSIP_Label_e037d5f7-ab0f-4201-b716-e10274547e00_ContentBits">
    <vt:lpwstr>0</vt:lpwstr>
  </property>
</Properties>
</file>